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F9B4F4EB-3E9E-4894-85E1-2DC691DAA6AD}" xr6:coauthVersionLast="43" xr6:coauthVersionMax="43" xr10:uidLastSave="{00000000-0000-0000-0000-000000000000}"/>
  <bookViews>
    <workbookView xWindow="-110" yWindow="-110" windowWidth="27580" windowHeight="17860" xr2:uid="{0F174EC2-2509-4F11-BCDA-01C0228E48C0}"/>
  </bookViews>
  <sheets>
    <sheet name="Tabelle1" sheetId="1" r:id="rId1"/>
  </sheets>
  <definedNames>
    <definedName name="FLO_c_costs_item_Volume">Tabelle1!$E$31</definedName>
    <definedName name="FLO_i_costs_item">Tabelle1!$E$15</definedName>
    <definedName name="FLO_i_Price">Tabelle1!$E$12</definedName>
    <definedName name="FLO_i_Volume">Tabelle1!$E$11</definedName>
    <definedName name="FLO_o_EBIT">Tabelle1!$E$19</definedName>
    <definedName name="FLO_o_EBITDA">Tabelle1!$E$18</definedName>
    <definedName name="FLO_o_FCF">Tabelle1!$E$25</definedName>
    <definedName name="FLO_o_Investments">Tabelle1!$E$21</definedName>
    <definedName name="FLO_o_net_debt">Tabelle1!$E$5</definedName>
    <definedName name="FLO_o_OPEX">Tabelle1!$E$13</definedName>
    <definedName name="FLO_o_Revenue">Tabelle1!$E$10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E31" i="1"/>
  <c r="E15" i="1"/>
  <c r="E11" i="1"/>
  <c r="E12" i="1"/>
  <c r="E16" i="1" l="1"/>
  <c r="D19" i="1"/>
  <c r="D23" i="1" s="1"/>
  <c r="D5" i="1" s="1"/>
  <c r="D18" i="1"/>
  <c r="E10" i="1"/>
  <c r="E14" i="1" l="1"/>
  <c r="E13" i="1"/>
  <c r="D26" i="1" l="1"/>
  <c r="D25" i="1"/>
  <c r="E2" i="1"/>
  <c r="E18" i="1"/>
  <c r="E19" i="1"/>
  <c r="E23" i="1" l="1"/>
  <c r="E21" i="1"/>
  <c r="E5" i="1" l="1"/>
  <c r="E25" i="1"/>
  <c r="E28" i="1" l="1"/>
</calcChain>
</file>

<file path=xl/sharedStrings.xml><?xml version="1.0" encoding="utf-8"?>
<sst xmlns="http://schemas.openxmlformats.org/spreadsheetml/2006/main" count="21" uniqueCount="20">
  <si>
    <t>Last Year</t>
  </si>
  <si>
    <t>Plan Year</t>
  </si>
  <si>
    <t>Revenue</t>
  </si>
  <si>
    <t>Plan</t>
  </si>
  <si>
    <t>OPEX</t>
  </si>
  <si>
    <t>Depreciation</t>
  </si>
  <si>
    <t>EBITDA</t>
  </si>
  <si>
    <t>EBIT</t>
  </si>
  <si>
    <t>Investments</t>
  </si>
  <si>
    <t>SQF</t>
  </si>
  <si>
    <t>debt recovery rate</t>
  </si>
  <si>
    <t>Control</t>
  </si>
  <si>
    <t>Volume</t>
  </si>
  <si>
    <t>Price</t>
  </si>
  <si>
    <t>Costs per item</t>
  </si>
  <si>
    <t>Correlation</t>
  </si>
  <si>
    <t>Cash Flow Financing</t>
  </si>
  <si>
    <t>Free Cash Flow</t>
  </si>
  <si>
    <t>Starting net debt</t>
  </si>
  <si>
    <t>Ending 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</si>
</sst>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65" fontId="0" fillId="3" borderId="0" xfId="0" applyNumberFormat="1" applyFill="1"/>
    <xf numFmtId="164" fontId="0" fillId="2" borderId="0" xfId="1" applyFont="1" applyFill="1"/>
    <xf numFmtId="165" fontId="0" fillId="2" borderId="0" xfId="1" applyNumberFormat="1" applyFont="1" applyFill="1"/>
    <xf numFmtId="0" fontId="0" fillId="4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5" borderId="0" xfId="0" applyFill="1"/>
    <xf numFmtId="164" fontId="0" fillId="0" borderId="0" xfId="1" applyFont="1"/>
    <xf numFmtId="9" fontId="0" fillId="0" borderId="0" xfId="0" applyNumberFormat="1"/>
    <xf numFmtId="165" fontId="0" fillId="3" borderId="0" xfId="1" applyNumberFormat="1" applyFont="1" applyFill="1"/>
    <xf numFmtId="43" fontId="0" fillId="0" borderId="0" xfId="0" applyNumberFormat="1"/>
    <xf numFmtId="43" fontId="0" fillId="0" borderId="0" xfId="0" applyNumberFormat="1" applyAlignment="1">
      <alignment horizontal="left" inden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A670-A750-4E1A-AA89-66B3467CFF3E}">
  <dimension ref="C2:H31"/>
  <sheetViews>
    <sheetView showGridLines="0" tabSelected="1" workbookViewId="0">
      <selection activeCell="F13" sqref="F13"/>
    </sheetView>
  </sheetViews>
  <sheetFormatPr baseColWidth="10" defaultRowHeight="12.5" outlineLevelCol="1" x14ac:dyDescent="0.25"/>
  <cols>
    <col min="3" max="3" width="18.453125" bestFit="1" customWidth="1"/>
    <col min="4" max="4" width="12.54296875" bestFit="1" customWidth="1"/>
    <col min="5" max="5" width="12.54296875" customWidth="1" outlineLevel="1"/>
    <col min="7" max="7" width="17.26953125" bestFit="1" customWidth="1"/>
    <col min="8" max="8" width="12.54296875" bestFit="1" customWidth="1"/>
    <col min="9" max="9" width="50.81640625" bestFit="1" customWidth="1"/>
  </cols>
  <sheetData>
    <row r="2" spans="3:8" x14ac:dyDescent="0.25">
      <c r="C2" t="s">
        <v>18</v>
      </c>
      <c r="D2" s="1">
        <f>3000000</f>
        <v>3000000</v>
      </c>
      <c r="E2" s="2">
        <f>D2+D21-D23</f>
        <v>3071000</v>
      </c>
    </row>
    <row r="4" spans="3:8" x14ac:dyDescent="0.25">
      <c r="C4" t="s">
        <v>10</v>
      </c>
      <c r="D4" s="11">
        <v>0.03</v>
      </c>
    </row>
    <row r="5" spans="3:8" x14ac:dyDescent="0.25">
      <c r="C5" t="s">
        <v>19</v>
      </c>
      <c r="D5" s="2">
        <f>D2+D21-D23</f>
        <v>3071000</v>
      </c>
      <c r="E5" s="3">
        <f ca="1">E2+E21-E23+_xll.FLOsimula_output("net_debt")</f>
        <v>3100000.0000000005</v>
      </c>
    </row>
    <row r="6" spans="3:8" x14ac:dyDescent="0.25">
      <c r="E6" s="11"/>
    </row>
    <row r="7" spans="3:8" x14ac:dyDescent="0.25">
      <c r="C7" t="s">
        <v>3</v>
      </c>
    </row>
    <row r="8" spans="3:8" x14ac:dyDescent="0.25">
      <c r="D8" t="s">
        <v>0</v>
      </c>
      <c r="E8" t="s">
        <v>1</v>
      </c>
    </row>
    <row r="10" spans="3:8" x14ac:dyDescent="0.25">
      <c r="C10" t="s">
        <v>2</v>
      </c>
      <c r="D10" s="1">
        <v>2000000</v>
      </c>
      <c r="E10" s="12">
        <f ca="1">E11*E12+_xll.FLOsimula_output("Revenue")</f>
        <v>2170000</v>
      </c>
      <c r="G10" s="13"/>
    </row>
    <row r="11" spans="3:8" x14ac:dyDescent="0.25">
      <c r="C11" s="7" t="s">
        <v>12</v>
      </c>
      <c r="D11" s="1"/>
      <c r="E11" s="5">
        <f ca="1">_xll.FLOsimula_DiscreteUniform(150000,160000,"Volume")</f>
        <v>155000</v>
      </c>
      <c r="G11" s="7"/>
      <c r="H11" s="1"/>
    </row>
    <row r="12" spans="3:8" x14ac:dyDescent="0.25">
      <c r="C12" s="7" t="s">
        <v>13</v>
      </c>
      <c r="D12" s="1"/>
      <c r="E12" s="4">
        <f ca="1">_xll.FLOsimula_Triangular(12,17,13,"Price")</f>
        <v>14</v>
      </c>
      <c r="G12" s="7"/>
      <c r="H12" s="1"/>
    </row>
    <row r="13" spans="3:8" x14ac:dyDescent="0.25">
      <c r="C13" t="s">
        <v>4</v>
      </c>
      <c r="D13" s="1">
        <v>1500000</v>
      </c>
      <c r="E13" s="12">
        <f ca="1">E14*E15+_xll.FLOsimula_output("OPEX")</f>
        <v>1653333.3333333333</v>
      </c>
      <c r="F13" s="13"/>
      <c r="G13" s="14"/>
      <c r="H13" s="1"/>
    </row>
    <row r="14" spans="3:8" x14ac:dyDescent="0.25">
      <c r="C14" s="7" t="s">
        <v>12</v>
      </c>
      <c r="D14" s="1"/>
      <c r="E14" s="1">
        <f ca="1">FLO_i_Volume</f>
        <v>155000</v>
      </c>
    </row>
    <row r="15" spans="3:8" x14ac:dyDescent="0.25">
      <c r="C15" s="7" t="s">
        <v>14</v>
      </c>
      <c r="D15" s="1"/>
      <c r="E15" s="4">
        <f ca="1">_xll.FLOsimula_PERT(8,14,10.5,"costs_item")</f>
        <v>10.666666666666666</v>
      </c>
      <c r="G15" s="8"/>
    </row>
    <row r="16" spans="3:8" x14ac:dyDescent="0.25">
      <c r="C16" t="s">
        <v>5</v>
      </c>
      <c r="D16" s="1">
        <v>200000</v>
      </c>
      <c r="E16" s="2">
        <f>D16</f>
        <v>200000</v>
      </c>
      <c r="G16" s="7"/>
    </row>
    <row r="17" spans="3:8" x14ac:dyDescent="0.25">
      <c r="D17" s="1"/>
      <c r="G17" s="7"/>
      <c r="H17" s="1"/>
    </row>
    <row r="18" spans="3:8" x14ac:dyDescent="0.25">
      <c r="C18" t="s">
        <v>6</v>
      </c>
      <c r="D18" s="1">
        <f>D10-D13</f>
        <v>500000</v>
      </c>
      <c r="E18" s="3">
        <f ca="1">E10-E13+_xll.FLOsimula_output("EBITDA")</f>
        <v>516666.66666666674</v>
      </c>
      <c r="G18" s="7"/>
      <c r="H18" s="1"/>
    </row>
    <row r="19" spans="3:8" x14ac:dyDescent="0.25">
      <c r="C19" t="s">
        <v>7</v>
      </c>
      <c r="D19" s="1">
        <f>D10-D13-D16</f>
        <v>300000</v>
      </c>
      <c r="E19" s="3">
        <f ca="1">E10-E13-E16+_xll.FLOsimula_output("EBIT")</f>
        <v>316666.66666666674</v>
      </c>
      <c r="G19" s="7"/>
      <c r="H19" s="1"/>
    </row>
    <row r="20" spans="3:8" x14ac:dyDescent="0.25">
      <c r="D20" s="1"/>
    </row>
    <row r="21" spans="3:8" x14ac:dyDescent="0.25">
      <c r="C21" t="s">
        <v>8</v>
      </c>
      <c r="D21" s="1">
        <v>80000</v>
      </c>
      <c r="E21" s="3">
        <f ca="1">E26*E18-E2+E23+_xll.FLOsimula_output("Investments")</f>
        <v>38500.000000000466</v>
      </c>
    </row>
    <row r="22" spans="3:8" x14ac:dyDescent="0.25">
      <c r="D22" s="1"/>
    </row>
    <row r="23" spans="3:8" x14ac:dyDescent="0.25">
      <c r="C23" t="s">
        <v>16</v>
      </c>
      <c r="D23" s="1">
        <f>IF(D19&gt;0,D19*$D$4,0)</f>
        <v>9000</v>
      </c>
      <c r="E23" s="1">
        <f ca="1">IF(E19&gt;0,E19*$D$4,0)</f>
        <v>9500.0000000000018</v>
      </c>
    </row>
    <row r="24" spans="3:8" x14ac:dyDescent="0.25">
      <c r="D24" s="1"/>
    </row>
    <row r="25" spans="3:8" x14ac:dyDescent="0.25">
      <c r="C25" t="s">
        <v>17</v>
      </c>
      <c r="D25" s="1">
        <f>D18-D21-D23</f>
        <v>411000</v>
      </c>
      <c r="E25" s="3">
        <f ca="1">E18-E21-E23+_xll.FLOsimula_output("FCF")</f>
        <v>468666.66666666628</v>
      </c>
    </row>
    <row r="26" spans="3:8" x14ac:dyDescent="0.25">
      <c r="C26" t="s">
        <v>9</v>
      </c>
      <c r="D26" s="10">
        <f>(D2+D21-D23)/D18</f>
        <v>6.1420000000000003</v>
      </c>
      <c r="E26" s="6">
        <v>6</v>
      </c>
    </row>
    <row r="28" spans="3:8" x14ac:dyDescent="0.25">
      <c r="C28" t="s">
        <v>11</v>
      </c>
      <c r="E28" t="str">
        <f ca="1">IF(FLO_o_net_debt/FLO_o_EBITDA=E26,"OK", "NOK")</f>
        <v>OK</v>
      </c>
    </row>
    <row r="31" spans="3:8" x14ac:dyDescent="0.25">
      <c r="C31" t="s">
        <v>15</v>
      </c>
      <c r="E31" s="9">
        <f ca="1">+_xll.FLOsimula_correlacion("costs_item","Volume",-0.8)</f>
        <v>-0.8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FLO_c_costs_item_Volume</vt:lpstr>
      <vt:lpstr>FLO_i_costs_item</vt:lpstr>
      <vt:lpstr>FLO_i_Price</vt:lpstr>
      <vt:lpstr>FLO_i_Volume</vt:lpstr>
      <vt:lpstr>FLO_o_EBIT</vt:lpstr>
      <vt:lpstr>FLO_o_EBITDA</vt:lpstr>
      <vt:lpstr>FLO_o_FCF</vt:lpstr>
      <vt:lpstr>FLO_o_Investments</vt:lpstr>
      <vt:lpstr>FLO_o_net_debt</vt:lpstr>
      <vt:lpstr>FLO_o_OPEX</vt:lpstr>
      <vt:lpstr>FLO_o_Revenue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florentin gonzalez</cp:lastModifiedBy>
  <dcterms:created xsi:type="dcterms:W3CDTF">2019-04-04T10:00:04Z</dcterms:created>
  <dcterms:modified xsi:type="dcterms:W3CDTF">2019-04-07T16:39:32Z</dcterms:modified>
</cp:coreProperties>
</file>