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xr:revisionPtr revIDLastSave="0" documentId="13_ncr:1_{ABF4D831-FBAF-43E1-9E7A-A1F668DF734F}" xr6:coauthVersionLast="40" xr6:coauthVersionMax="40" xr10:uidLastSave="{00000000-0000-0000-0000-000000000000}"/>
  <bookViews>
    <workbookView xWindow="-110" yWindow="-110" windowWidth="27580" windowHeight="17860" activeTab="1" xr2:uid="{00000000-000D-0000-FFFF-FFFF00000000}"/>
  </bookViews>
  <sheets>
    <sheet name="Tabelle1" sheetId="1" r:id="rId1"/>
    <sheet name="Cartera" sheetId="3" r:id="rId2"/>
  </sheets>
  <definedNames>
    <definedName name="dias">Tabelle1!$E$2</definedName>
    <definedName name="FLO_c_oro_sC_plata_sC">Tabelle1!$E$22</definedName>
    <definedName name="FLO_i_N_oro">Tabelle1!$K$6</definedName>
    <definedName name="FLO_i_N_plata">Tabelle1!$K$7</definedName>
    <definedName name="FLO_i_oro">Tabelle1!$E$13</definedName>
    <definedName name="FLO_i_oro_1">Tabelle1!$K$14</definedName>
    <definedName name="FLO_i_oro_sC">Tabelle1!$E$20</definedName>
    <definedName name="FLO_i_plata">Tabelle1!$E$14</definedName>
    <definedName name="FLO_i_plata_1">Tabelle1!$K$13</definedName>
    <definedName name="FLO_i_plata_sC">Tabelle1!$E$21</definedName>
    <definedName name="FLO_i_v_oro">Tabelle1!$K$4</definedName>
    <definedName name="FLO_i_v_plata">Tabelle1!$K$5</definedName>
    <definedName name="FLO_o_VaR">Tabelle1!$K$16</definedName>
    <definedName name="FLO_o_VeR_ARCH">Tabelle1!$E$16</definedName>
    <definedName name="FLO_o_VeR_BSM">Tabelle1!$K$24</definedName>
    <definedName name="FLO_o_VeR_T">Tabelle1!$E$24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3" l="1"/>
  <c r="B3" i="3"/>
  <c r="B2" i="3"/>
  <c r="K5" i="1"/>
  <c r="K4" i="1"/>
  <c r="E21" i="1"/>
  <c r="K13" i="1"/>
  <c r="E14" i="1"/>
  <c r="E20" i="1"/>
  <c r="K14" i="1"/>
  <c r="E13" i="1"/>
  <c r="K7" i="1"/>
  <c r="K6" i="1"/>
  <c r="L118" i="3" l="1"/>
  <c r="P118" i="3" s="1"/>
  <c r="L119" i="3"/>
  <c r="P119" i="3" s="1"/>
  <c r="L120" i="3"/>
  <c r="P120" i="3" s="1"/>
  <c r="L121" i="3"/>
  <c r="P121" i="3" s="1"/>
  <c r="L122" i="3"/>
  <c r="P122" i="3" s="1"/>
  <c r="L123" i="3"/>
  <c r="P123" i="3" s="1"/>
  <c r="L124" i="3"/>
  <c r="P124" i="3" s="1"/>
  <c r="L125" i="3"/>
  <c r="P125" i="3" s="1"/>
  <c r="L126" i="3"/>
  <c r="P126" i="3" s="1"/>
  <c r="L127" i="3"/>
  <c r="P127" i="3" s="1"/>
  <c r="L128" i="3"/>
  <c r="P128" i="3" s="1"/>
  <c r="L129" i="3"/>
  <c r="P129" i="3" s="1"/>
  <c r="L130" i="3"/>
  <c r="P130" i="3" s="1"/>
  <c r="L131" i="3"/>
  <c r="P131" i="3" s="1"/>
  <c r="L132" i="3"/>
  <c r="P132" i="3" s="1"/>
  <c r="L133" i="3"/>
  <c r="P133" i="3" s="1"/>
  <c r="L134" i="3"/>
  <c r="P134" i="3" s="1"/>
  <c r="L135" i="3"/>
  <c r="P135" i="3" s="1"/>
  <c r="L136" i="3"/>
  <c r="P136" i="3" s="1"/>
  <c r="L137" i="3"/>
  <c r="P137" i="3" s="1"/>
  <c r="L138" i="3"/>
  <c r="P138" i="3" s="1"/>
  <c r="L139" i="3"/>
  <c r="P139" i="3" s="1"/>
  <c r="L140" i="3"/>
  <c r="P140" i="3" s="1"/>
  <c r="L141" i="3"/>
  <c r="P141" i="3" s="1"/>
  <c r="L142" i="3"/>
  <c r="P142" i="3" s="1"/>
  <c r="L143" i="3"/>
  <c r="P143" i="3" s="1"/>
  <c r="L144" i="3"/>
  <c r="P144" i="3" s="1"/>
  <c r="L145" i="3"/>
  <c r="P145" i="3" s="1"/>
  <c r="L146" i="3"/>
  <c r="P146" i="3" s="1"/>
  <c r="L147" i="3"/>
  <c r="P147" i="3" s="1"/>
  <c r="L148" i="3"/>
  <c r="P148" i="3" s="1"/>
  <c r="L149" i="3"/>
  <c r="P149" i="3" s="1"/>
  <c r="L150" i="3"/>
  <c r="P150" i="3" s="1"/>
  <c r="L151" i="3"/>
  <c r="P151" i="3" s="1"/>
  <c r="L152" i="3"/>
  <c r="P152" i="3" s="1"/>
  <c r="L153" i="3"/>
  <c r="P153" i="3" s="1"/>
  <c r="L154" i="3"/>
  <c r="P154" i="3" s="1"/>
  <c r="L155" i="3"/>
  <c r="P155" i="3" s="1"/>
  <c r="L156" i="3"/>
  <c r="P156" i="3" s="1"/>
  <c r="L157" i="3"/>
  <c r="P157" i="3" s="1"/>
  <c r="L158" i="3"/>
  <c r="P158" i="3" s="1"/>
  <c r="L159" i="3"/>
  <c r="P159" i="3" s="1"/>
  <c r="L160" i="3"/>
  <c r="P160" i="3" s="1"/>
  <c r="L161" i="3"/>
  <c r="P161" i="3" s="1"/>
  <c r="L162" i="3"/>
  <c r="P162" i="3" s="1"/>
  <c r="L163" i="3"/>
  <c r="P163" i="3" s="1"/>
  <c r="L164" i="3"/>
  <c r="P164" i="3" s="1"/>
  <c r="L165" i="3"/>
  <c r="P165" i="3" s="1"/>
  <c r="L166" i="3"/>
  <c r="P166" i="3" s="1"/>
  <c r="L167" i="3"/>
  <c r="P167" i="3" s="1"/>
  <c r="L168" i="3"/>
  <c r="P168" i="3" s="1"/>
  <c r="L169" i="3"/>
  <c r="P169" i="3" s="1"/>
  <c r="L170" i="3"/>
  <c r="P170" i="3" s="1"/>
  <c r="L171" i="3"/>
  <c r="P171" i="3" s="1"/>
  <c r="L172" i="3"/>
  <c r="P172" i="3" s="1"/>
  <c r="L173" i="3"/>
  <c r="P173" i="3" s="1"/>
  <c r="L174" i="3"/>
  <c r="P174" i="3" s="1"/>
  <c r="L175" i="3"/>
  <c r="P175" i="3" s="1"/>
  <c r="L176" i="3"/>
  <c r="P176" i="3" s="1"/>
  <c r="L177" i="3"/>
  <c r="P177" i="3" s="1"/>
  <c r="L178" i="3"/>
  <c r="P178" i="3" s="1"/>
  <c r="L179" i="3"/>
  <c r="P179" i="3" s="1"/>
  <c r="L180" i="3"/>
  <c r="P180" i="3" s="1"/>
  <c r="L181" i="3"/>
  <c r="P181" i="3" s="1"/>
  <c r="L182" i="3"/>
  <c r="P182" i="3" s="1"/>
  <c r="L183" i="3"/>
  <c r="P183" i="3" s="1"/>
  <c r="L184" i="3"/>
  <c r="P184" i="3" s="1"/>
  <c r="L185" i="3"/>
  <c r="P185" i="3" s="1"/>
  <c r="L186" i="3"/>
  <c r="P186" i="3" s="1"/>
  <c r="L187" i="3"/>
  <c r="P187" i="3" s="1"/>
  <c r="L188" i="3"/>
  <c r="P188" i="3" s="1"/>
  <c r="L189" i="3"/>
  <c r="P189" i="3" s="1"/>
  <c r="L190" i="3"/>
  <c r="P190" i="3" s="1"/>
  <c r="L191" i="3"/>
  <c r="P191" i="3" s="1"/>
  <c r="L192" i="3"/>
  <c r="P192" i="3" s="1"/>
  <c r="L193" i="3"/>
  <c r="P193" i="3" s="1"/>
  <c r="L194" i="3"/>
  <c r="P194" i="3" s="1"/>
  <c r="L195" i="3"/>
  <c r="P195" i="3" s="1"/>
  <c r="L196" i="3"/>
  <c r="P196" i="3" s="1"/>
  <c r="L197" i="3"/>
  <c r="P197" i="3" s="1"/>
  <c r="L198" i="3"/>
  <c r="P198" i="3" s="1"/>
  <c r="L199" i="3"/>
  <c r="P199" i="3" s="1"/>
  <c r="L200" i="3"/>
  <c r="P200" i="3" s="1"/>
  <c r="L201" i="3"/>
  <c r="P201" i="3" s="1"/>
  <c r="L202" i="3"/>
  <c r="P202" i="3" s="1"/>
  <c r="L203" i="3"/>
  <c r="P203" i="3" s="1"/>
  <c r="L204" i="3"/>
  <c r="P204" i="3" s="1"/>
  <c r="L205" i="3"/>
  <c r="P205" i="3" s="1"/>
  <c r="L206" i="3"/>
  <c r="P206" i="3" s="1"/>
  <c r="L207" i="3"/>
  <c r="P207" i="3" s="1"/>
  <c r="L208" i="3"/>
  <c r="P208" i="3" s="1"/>
  <c r="L209" i="3"/>
  <c r="P209" i="3" s="1"/>
  <c r="L210" i="3"/>
  <c r="P210" i="3" s="1"/>
  <c r="L211" i="3"/>
  <c r="P211" i="3" s="1"/>
  <c r="L212" i="3"/>
  <c r="P212" i="3" s="1"/>
  <c r="L213" i="3"/>
  <c r="P213" i="3" s="1"/>
  <c r="L214" i="3"/>
  <c r="P214" i="3" s="1"/>
  <c r="L215" i="3"/>
  <c r="P215" i="3" s="1"/>
  <c r="L216" i="3"/>
  <c r="P216" i="3" s="1"/>
  <c r="L217" i="3"/>
  <c r="P217" i="3" s="1"/>
  <c r="L218" i="3"/>
  <c r="P218" i="3" s="1"/>
  <c r="L219" i="3"/>
  <c r="P219" i="3" s="1"/>
  <c r="L220" i="3"/>
  <c r="P220" i="3" s="1"/>
  <c r="L221" i="3"/>
  <c r="P221" i="3" s="1"/>
  <c r="L222" i="3"/>
  <c r="P222" i="3" s="1"/>
  <c r="L223" i="3"/>
  <c r="P223" i="3" s="1"/>
  <c r="L224" i="3"/>
  <c r="P224" i="3" s="1"/>
  <c r="L225" i="3"/>
  <c r="P225" i="3" s="1"/>
  <c r="L226" i="3"/>
  <c r="P226" i="3" s="1"/>
  <c r="L227" i="3"/>
  <c r="P227" i="3" s="1"/>
  <c r="L228" i="3"/>
  <c r="P228" i="3" s="1"/>
  <c r="L229" i="3"/>
  <c r="P229" i="3" s="1"/>
  <c r="L230" i="3"/>
  <c r="P230" i="3" s="1"/>
  <c r="L231" i="3"/>
  <c r="P231" i="3" s="1"/>
  <c r="L232" i="3"/>
  <c r="P232" i="3" s="1"/>
  <c r="L233" i="3"/>
  <c r="P233" i="3" s="1"/>
  <c r="L234" i="3"/>
  <c r="P234" i="3" s="1"/>
  <c r="L235" i="3"/>
  <c r="P235" i="3" s="1"/>
  <c r="L236" i="3"/>
  <c r="P236" i="3" s="1"/>
  <c r="L237" i="3"/>
  <c r="P237" i="3" s="1"/>
  <c r="L238" i="3"/>
  <c r="P238" i="3" s="1"/>
  <c r="L239" i="3"/>
  <c r="P239" i="3" s="1"/>
  <c r="L240" i="3"/>
  <c r="P240" i="3" s="1"/>
  <c r="L241" i="3"/>
  <c r="P241" i="3" s="1"/>
  <c r="L242" i="3"/>
  <c r="P242" i="3" s="1"/>
  <c r="L243" i="3"/>
  <c r="P243" i="3" s="1"/>
  <c r="L244" i="3"/>
  <c r="P244" i="3" s="1"/>
  <c r="L245" i="3"/>
  <c r="P245" i="3" s="1"/>
  <c r="L246" i="3"/>
  <c r="P246" i="3" s="1"/>
  <c r="L247" i="3"/>
  <c r="P247" i="3" s="1"/>
  <c r="L248" i="3"/>
  <c r="P248" i="3" s="1"/>
  <c r="L249" i="3"/>
  <c r="P249" i="3" s="1"/>
  <c r="L250" i="3"/>
  <c r="P250" i="3" s="1"/>
  <c r="L251" i="3"/>
  <c r="P251" i="3" s="1"/>
  <c r="L252" i="3"/>
  <c r="P252" i="3" s="1"/>
  <c r="L253" i="3"/>
  <c r="P253" i="3" s="1"/>
  <c r="L254" i="3"/>
  <c r="P254" i="3" s="1"/>
  <c r="L255" i="3"/>
  <c r="P255" i="3" s="1"/>
  <c r="L256" i="3"/>
  <c r="P256" i="3" s="1"/>
  <c r="L257" i="3"/>
  <c r="P257" i="3" s="1"/>
  <c r="L258" i="3"/>
  <c r="P258" i="3" s="1"/>
  <c r="L259" i="3"/>
  <c r="P259" i="3" s="1"/>
  <c r="L260" i="3"/>
  <c r="P260" i="3" s="1"/>
  <c r="L261" i="3"/>
  <c r="P261" i="3" s="1"/>
  <c r="L262" i="3"/>
  <c r="P262" i="3" s="1"/>
  <c r="L263" i="3"/>
  <c r="P263" i="3" s="1"/>
  <c r="L264" i="3"/>
  <c r="P264" i="3" s="1"/>
  <c r="L265" i="3"/>
  <c r="P265" i="3" s="1"/>
  <c r="L266" i="3"/>
  <c r="P266" i="3" s="1"/>
  <c r="L267" i="3"/>
  <c r="P267" i="3" s="1"/>
  <c r="L268" i="3"/>
  <c r="P268" i="3" s="1"/>
  <c r="L269" i="3"/>
  <c r="P269" i="3" s="1"/>
  <c r="L270" i="3"/>
  <c r="P270" i="3" s="1"/>
  <c r="L271" i="3"/>
  <c r="P271" i="3" s="1"/>
  <c r="L272" i="3"/>
  <c r="P272" i="3" s="1"/>
  <c r="L273" i="3"/>
  <c r="P273" i="3" s="1"/>
  <c r="L274" i="3"/>
  <c r="P274" i="3" s="1"/>
  <c r="L275" i="3"/>
  <c r="P275" i="3" s="1"/>
  <c r="L276" i="3"/>
  <c r="P276" i="3" s="1"/>
  <c r="L277" i="3"/>
  <c r="P277" i="3" s="1"/>
  <c r="L278" i="3"/>
  <c r="P278" i="3" s="1"/>
  <c r="L279" i="3"/>
  <c r="P279" i="3" s="1"/>
  <c r="L280" i="3"/>
  <c r="P280" i="3" s="1"/>
  <c r="L281" i="3"/>
  <c r="P281" i="3" s="1"/>
  <c r="L282" i="3"/>
  <c r="P282" i="3" s="1"/>
  <c r="L283" i="3"/>
  <c r="P283" i="3" s="1"/>
  <c r="L284" i="3"/>
  <c r="P284" i="3" s="1"/>
  <c r="L285" i="3"/>
  <c r="P285" i="3" s="1"/>
  <c r="L286" i="3"/>
  <c r="P286" i="3" s="1"/>
  <c r="L287" i="3"/>
  <c r="P287" i="3" s="1"/>
  <c r="L288" i="3"/>
  <c r="P288" i="3" s="1"/>
  <c r="L289" i="3"/>
  <c r="P289" i="3" s="1"/>
  <c r="L290" i="3"/>
  <c r="P290" i="3" s="1"/>
  <c r="L291" i="3"/>
  <c r="P291" i="3" s="1"/>
  <c r="L292" i="3"/>
  <c r="P292" i="3" s="1"/>
  <c r="L293" i="3"/>
  <c r="P293" i="3" s="1"/>
  <c r="L294" i="3"/>
  <c r="P294" i="3" s="1"/>
  <c r="L295" i="3"/>
  <c r="P295" i="3" s="1"/>
  <c r="L296" i="3"/>
  <c r="P296" i="3" s="1"/>
  <c r="L297" i="3"/>
  <c r="P297" i="3" s="1"/>
  <c r="L298" i="3"/>
  <c r="P298" i="3" s="1"/>
  <c r="L299" i="3"/>
  <c r="P299" i="3" s="1"/>
  <c r="L300" i="3"/>
  <c r="P300" i="3" s="1"/>
  <c r="L301" i="3"/>
  <c r="P301" i="3" s="1"/>
  <c r="L302" i="3"/>
  <c r="P302" i="3" s="1"/>
  <c r="L303" i="3"/>
  <c r="P303" i="3" s="1"/>
  <c r="L304" i="3"/>
  <c r="P304" i="3" s="1"/>
  <c r="L305" i="3"/>
  <c r="P305" i="3" s="1"/>
  <c r="L306" i="3"/>
  <c r="P306" i="3" s="1"/>
  <c r="L307" i="3"/>
  <c r="P307" i="3" s="1"/>
  <c r="L308" i="3"/>
  <c r="P308" i="3" s="1"/>
  <c r="L309" i="3"/>
  <c r="P309" i="3" s="1"/>
  <c r="L310" i="3"/>
  <c r="P310" i="3" s="1"/>
  <c r="L311" i="3"/>
  <c r="P311" i="3" s="1"/>
  <c r="L312" i="3"/>
  <c r="P312" i="3" s="1"/>
  <c r="L313" i="3"/>
  <c r="P313" i="3" s="1"/>
  <c r="L314" i="3"/>
  <c r="P314" i="3" s="1"/>
  <c r="L315" i="3"/>
  <c r="P315" i="3" s="1"/>
  <c r="L316" i="3"/>
  <c r="P316" i="3" s="1"/>
  <c r="L317" i="3"/>
  <c r="P317" i="3" s="1"/>
  <c r="L318" i="3"/>
  <c r="P318" i="3" s="1"/>
  <c r="L319" i="3"/>
  <c r="P319" i="3" s="1"/>
  <c r="L117" i="3"/>
  <c r="P117" i="3" s="1"/>
  <c r="B117" i="3"/>
  <c r="F117" i="3" s="1"/>
  <c r="H117" i="3" s="1"/>
  <c r="B118" i="3"/>
  <c r="F118" i="3" s="1"/>
  <c r="B119" i="3"/>
  <c r="F119" i="3" s="1"/>
  <c r="H119" i="3" s="1"/>
  <c r="B120" i="3"/>
  <c r="F120" i="3" s="1"/>
  <c r="H120" i="3" s="1"/>
  <c r="B121" i="3"/>
  <c r="F121" i="3" s="1"/>
  <c r="H121" i="3" s="1"/>
  <c r="B122" i="3"/>
  <c r="F122" i="3" s="1"/>
  <c r="B123" i="3"/>
  <c r="F123" i="3" s="1"/>
  <c r="H123" i="3" s="1"/>
  <c r="B124" i="3"/>
  <c r="F124" i="3" s="1"/>
  <c r="H124" i="3" s="1"/>
  <c r="B125" i="3"/>
  <c r="F125" i="3" s="1"/>
  <c r="H125" i="3" s="1"/>
  <c r="B126" i="3"/>
  <c r="F126" i="3" s="1"/>
  <c r="B127" i="3"/>
  <c r="F127" i="3" s="1"/>
  <c r="H127" i="3" s="1"/>
  <c r="B128" i="3"/>
  <c r="F128" i="3" s="1"/>
  <c r="H128" i="3" s="1"/>
  <c r="B129" i="3"/>
  <c r="F129" i="3" s="1"/>
  <c r="H129" i="3" s="1"/>
  <c r="B130" i="3"/>
  <c r="F130" i="3" s="1"/>
  <c r="B131" i="3"/>
  <c r="F131" i="3" s="1"/>
  <c r="H131" i="3" s="1"/>
  <c r="B132" i="3"/>
  <c r="F132" i="3" s="1"/>
  <c r="H132" i="3" s="1"/>
  <c r="B133" i="3"/>
  <c r="F133" i="3" s="1"/>
  <c r="H133" i="3" s="1"/>
  <c r="B134" i="3"/>
  <c r="F134" i="3" s="1"/>
  <c r="B135" i="3"/>
  <c r="F135" i="3" s="1"/>
  <c r="H135" i="3" s="1"/>
  <c r="B136" i="3"/>
  <c r="F136" i="3" s="1"/>
  <c r="H136" i="3" s="1"/>
  <c r="B137" i="3"/>
  <c r="F137" i="3" s="1"/>
  <c r="H137" i="3" s="1"/>
  <c r="B138" i="3"/>
  <c r="F138" i="3" s="1"/>
  <c r="B139" i="3"/>
  <c r="F139" i="3" s="1"/>
  <c r="H139" i="3" s="1"/>
  <c r="B140" i="3"/>
  <c r="F140" i="3" s="1"/>
  <c r="H140" i="3" s="1"/>
  <c r="B141" i="3"/>
  <c r="F141" i="3" s="1"/>
  <c r="H141" i="3" s="1"/>
  <c r="B142" i="3"/>
  <c r="F142" i="3" s="1"/>
  <c r="B143" i="3"/>
  <c r="F143" i="3" s="1"/>
  <c r="H143" i="3" s="1"/>
  <c r="B144" i="3"/>
  <c r="F144" i="3" s="1"/>
  <c r="H144" i="3" s="1"/>
  <c r="B145" i="3"/>
  <c r="F145" i="3" s="1"/>
  <c r="H145" i="3" s="1"/>
  <c r="B146" i="3"/>
  <c r="F146" i="3" s="1"/>
  <c r="B147" i="3"/>
  <c r="F147" i="3" s="1"/>
  <c r="H147" i="3" s="1"/>
  <c r="B148" i="3"/>
  <c r="F148" i="3" s="1"/>
  <c r="H148" i="3" s="1"/>
  <c r="B149" i="3"/>
  <c r="F149" i="3" s="1"/>
  <c r="H149" i="3" s="1"/>
  <c r="B150" i="3"/>
  <c r="F150" i="3" s="1"/>
  <c r="B151" i="3"/>
  <c r="F151" i="3" s="1"/>
  <c r="H151" i="3" s="1"/>
  <c r="B152" i="3"/>
  <c r="F152" i="3" s="1"/>
  <c r="H152" i="3" s="1"/>
  <c r="B153" i="3"/>
  <c r="F153" i="3" s="1"/>
  <c r="H153" i="3" s="1"/>
  <c r="B154" i="3"/>
  <c r="F154" i="3" s="1"/>
  <c r="B155" i="3"/>
  <c r="F155" i="3" s="1"/>
  <c r="H155" i="3" s="1"/>
  <c r="B156" i="3"/>
  <c r="F156" i="3" s="1"/>
  <c r="H156" i="3" s="1"/>
  <c r="B157" i="3"/>
  <c r="F157" i="3" s="1"/>
  <c r="H157" i="3" s="1"/>
  <c r="B158" i="3"/>
  <c r="F158" i="3" s="1"/>
  <c r="B159" i="3"/>
  <c r="F159" i="3" s="1"/>
  <c r="H159" i="3" s="1"/>
  <c r="B161" i="3"/>
  <c r="F161" i="3" s="1"/>
  <c r="H161" i="3" s="1"/>
  <c r="B162" i="3"/>
  <c r="F162" i="3" s="1"/>
  <c r="B163" i="3"/>
  <c r="F163" i="3" s="1"/>
  <c r="B164" i="3"/>
  <c r="F164" i="3" s="1"/>
  <c r="B165" i="3"/>
  <c r="F165" i="3" s="1"/>
  <c r="B166" i="3"/>
  <c r="F166" i="3" s="1"/>
  <c r="B167" i="3"/>
  <c r="F167" i="3" s="1"/>
  <c r="B168" i="3"/>
  <c r="F168" i="3" s="1"/>
  <c r="B169" i="3"/>
  <c r="F169" i="3" s="1"/>
  <c r="B170" i="3"/>
  <c r="F170" i="3" s="1"/>
  <c r="B171" i="3"/>
  <c r="F171" i="3" s="1"/>
  <c r="B172" i="3"/>
  <c r="F172" i="3" s="1"/>
  <c r="B173" i="3"/>
  <c r="F173" i="3" s="1"/>
  <c r="B174" i="3"/>
  <c r="F174" i="3" s="1"/>
  <c r="B175" i="3"/>
  <c r="F175" i="3" s="1"/>
  <c r="B176" i="3"/>
  <c r="F176" i="3" s="1"/>
  <c r="B177" i="3"/>
  <c r="F177" i="3" s="1"/>
  <c r="B178" i="3"/>
  <c r="F178" i="3" s="1"/>
  <c r="B179" i="3"/>
  <c r="F179" i="3" s="1"/>
  <c r="B180" i="3"/>
  <c r="F180" i="3" s="1"/>
  <c r="B181" i="3"/>
  <c r="F181" i="3" s="1"/>
  <c r="B182" i="3"/>
  <c r="F182" i="3" s="1"/>
  <c r="B183" i="3"/>
  <c r="F183" i="3" s="1"/>
  <c r="B184" i="3"/>
  <c r="F184" i="3" s="1"/>
  <c r="B185" i="3"/>
  <c r="F185" i="3" s="1"/>
  <c r="B186" i="3"/>
  <c r="F186" i="3" s="1"/>
  <c r="B187" i="3"/>
  <c r="F187" i="3" s="1"/>
  <c r="B188" i="3"/>
  <c r="F188" i="3" s="1"/>
  <c r="B189" i="3"/>
  <c r="F189" i="3" s="1"/>
  <c r="B190" i="3"/>
  <c r="F190" i="3" s="1"/>
  <c r="B191" i="3"/>
  <c r="F191" i="3" s="1"/>
  <c r="B192" i="3"/>
  <c r="F192" i="3" s="1"/>
  <c r="B193" i="3"/>
  <c r="F193" i="3" s="1"/>
  <c r="B194" i="3"/>
  <c r="F194" i="3" s="1"/>
  <c r="B195" i="3"/>
  <c r="F195" i="3" s="1"/>
  <c r="B196" i="3"/>
  <c r="F196" i="3" s="1"/>
  <c r="B197" i="3"/>
  <c r="F197" i="3" s="1"/>
  <c r="B198" i="3"/>
  <c r="F198" i="3" s="1"/>
  <c r="B199" i="3"/>
  <c r="F199" i="3" s="1"/>
  <c r="B200" i="3"/>
  <c r="F200" i="3" s="1"/>
  <c r="B201" i="3"/>
  <c r="F201" i="3" s="1"/>
  <c r="B202" i="3"/>
  <c r="F202" i="3" s="1"/>
  <c r="B203" i="3"/>
  <c r="F203" i="3" s="1"/>
  <c r="B204" i="3"/>
  <c r="F204" i="3" s="1"/>
  <c r="B205" i="3"/>
  <c r="F205" i="3" s="1"/>
  <c r="B206" i="3"/>
  <c r="F206" i="3" s="1"/>
  <c r="B207" i="3"/>
  <c r="F207" i="3" s="1"/>
  <c r="B208" i="3"/>
  <c r="F208" i="3" s="1"/>
  <c r="B209" i="3"/>
  <c r="F209" i="3" s="1"/>
  <c r="B210" i="3"/>
  <c r="F210" i="3" s="1"/>
  <c r="B211" i="3"/>
  <c r="F211" i="3" s="1"/>
  <c r="B212" i="3"/>
  <c r="F212" i="3" s="1"/>
  <c r="B213" i="3"/>
  <c r="F213" i="3" s="1"/>
  <c r="B214" i="3"/>
  <c r="F214" i="3" s="1"/>
  <c r="B215" i="3"/>
  <c r="F215" i="3" s="1"/>
  <c r="B216" i="3"/>
  <c r="F216" i="3" s="1"/>
  <c r="B217" i="3"/>
  <c r="F217" i="3" s="1"/>
  <c r="B218" i="3"/>
  <c r="F218" i="3" s="1"/>
  <c r="B219" i="3"/>
  <c r="F219" i="3" s="1"/>
  <c r="B220" i="3"/>
  <c r="F220" i="3" s="1"/>
  <c r="B221" i="3"/>
  <c r="F221" i="3" s="1"/>
  <c r="B222" i="3"/>
  <c r="F222" i="3" s="1"/>
  <c r="B223" i="3"/>
  <c r="F223" i="3" s="1"/>
  <c r="B224" i="3"/>
  <c r="F224" i="3" s="1"/>
  <c r="B225" i="3"/>
  <c r="F225" i="3" s="1"/>
  <c r="B226" i="3"/>
  <c r="F226" i="3" s="1"/>
  <c r="B227" i="3"/>
  <c r="F227" i="3" s="1"/>
  <c r="B228" i="3"/>
  <c r="F228" i="3" s="1"/>
  <c r="B229" i="3"/>
  <c r="F229" i="3" s="1"/>
  <c r="B230" i="3"/>
  <c r="F230" i="3" s="1"/>
  <c r="B231" i="3"/>
  <c r="F231" i="3" s="1"/>
  <c r="B232" i="3"/>
  <c r="F232" i="3" s="1"/>
  <c r="B233" i="3"/>
  <c r="F233" i="3" s="1"/>
  <c r="B234" i="3"/>
  <c r="F234" i="3" s="1"/>
  <c r="B235" i="3"/>
  <c r="F235" i="3" s="1"/>
  <c r="B236" i="3"/>
  <c r="F236" i="3" s="1"/>
  <c r="B237" i="3"/>
  <c r="F237" i="3" s="1"/>
  <c r="B238" i="3"/>
  <c r="F238" i="3" s="1"/>
  <c r="B239" i="3"/>
  <c r="F239" i="3" s="1"/>
  <c r="B240" i="3"/>
  <c r="F240" i="3" s="1"/>
  <c r="B241" i="3"/>
  <c r="F241" i="3" s="1"/>
  <c r="B242" i="3"/>
  <c r="F242" i="3" s="1"/>
  <c r="B243" i="3"/>
  <c r="F243" i="3" s="1"/>
  <c r="B244" i="3"/>
  <c r="F244" i="3" s="1"/>
  <c r="B245" i="3"/>
  <c r="F245" i="3" s="1"/>
  <c r="B246" i="3"/>
  <c r="F246" i="3" s="1"/>
  <c r="B247" i="3"/>
  <c r="F247" i="3" s="1"/>
  <c r="B248" i="3"/>
  <c r="F248" i="3" s="1"/>
  <c r="B249" i="3"/>
  <c r="F249" i="3" s="1"/>
  <c r="B250" i="3"/>
  <c r="F250" i="3" s="1"/>
  <c r="B251" i="3"/>
  <c r="F251" i="3" s="1"/>
  <c r="B252" i="3"/>
  <c r="F252" i="3" s="1"/>
  <c r="B253" i="3"/>
  <c r="F253" i="3" s="1"/>
  <c r="B254" i="3"/>
  <c r="F254" i="3" s="1"/>
  <c r="B255" i="3"/>
  <c r="F255" i="3" s="1"/>
  <c r="B256" i="3"/>
  <c r="F256" i="3" s="1"/>
  <c r="B257" i="3"/>
  <c r="F257" i="3" s="1"/>
  <c r="B258" i="3"/>
  <c r="F258" i="3" s="1"/>
  <c r="B259" i="3"/>
  <c r="F259" i="3" s="1"/>
  <c r="B260" i="3"/>
  <c r="F260" i="3" s="1"/>
  <c r="B261" i="3"/>
  <c r="F261" i="3" s="1"/>
  <c r="B262" i="3"/>
  <c r="F262" i="3" s="1"/>
  <c r="B263" i="3"/>
  <c r="F263" i="3" s="1"/>
  <c r="B264" i="3"/>
  <c r="F264" i="3" s="1"/>
  <c r="B265" i="3"/>
  <c r="F265" i="3" s="1"/>
  <c r="B266" i="3"/>
  <c r="F266" i="3" s="1"/>
  <c r="B267" i="3"/>
  <c r="F267" i="3" s="1"/>
  <c r="B268" i="3"/>
  <c r="F268" i="3" s="1"/>
  <c r="B269" i="3"/>
  <c r="F269" i="3" s="1"/>
  <c r="B270" i="3"/>
  <c r="F270" i="3" s="1"/>
  <c r="B271" i="3"/>
  <c r="F271" i="3" s="1"/>
  <c r="B272" i="3"/>
  <c r="F272" i="3" s="1"/>
  <c r="B273" i="3"/>
  <c r="F273" i="3" s="1"/>
  <c r="B274" i="3"/>
  <c r="F274" i="3" s="1"/>
  <c r="B275" i="3"/>
  <c r="F275" i="3" s="1"/>
  <c r="B276" i="3"/>
  <c r="F276" i="3" s="1"/>
  <c r="B277" i="3"/>
  <c r="F277" i="3" s="1"/>
  <c r="B278" i="3"/>
  <c r="F278" i="3" s="1"/>
  <c r="B279" i="3"/>
  <c r="F279" i="3" s="1"/>
  <c r="B280" i="3"/>
  <c r="F280" i="3" s="1"/>
  <c r="B281" i="3"/>
  <c r="F281" i="3" s="1"/>
  <c r="B282" i="3"/>
  <c r="F282" i="3" s="1"/>
  <c r="B283" i="3"/>
  <c r="F283" i="3" s="1"/>
  <c r="B284" i="3"/>
  <c r="F284" i="3" s="1"/>
  <c r="B285" i="3"/>
  <c r="F285" i="3" s="1"/>
  <c r="B286" i="3"/>
  <c r="F286" i="3" s="1"/>
  <c r="B287" i="3"/>
  <c r="F287" i="3" s="1"/>
  <c r="B288" i="3"/>
  <c r="F288" i="3" s="1"/>
  <c r="B289" i="3"/>
  <c r="F289" i="3" s="1"/>
  <c r="B290" i="3"/>
  <c r="F290" i="3" s="1"/>
  <c r="B291" i="3"/>
  <c r="F291" i="3" s="1"/>
  <c r="B292" i="3"/>
  <c r="F292" i="3" s="1"/>
  <c r="B293" i="3"/>
  <c r="F293" i="3" s="1"/>
  <c r="B294" i="3"/>
  <c r="F294" i="3" s="1"/>
  <c r="B295" i="3"/>
  <c r="F295" i="3" s="1"/>
  <c r="B296" i="3"/>
  <c r="F296" i="3" s="1"/>
  <c r="B297" i="3"/>
  <c r="F297" i="3" s="1"/>
  <c r="B298" i="3"/>
  <c r="F298" i="3" s="1"/>
  <c r="B299" i="3"/>
  <c r="F299" i="3" s="1"/>
  <c r="B300" i="3"/>
  <c r="F300" i="3" s="1"/>
  <c r="B301" i="3"/>
  <c r="F301" i="3" s="1"/>
  <c r="B302" i="3"/>
  <c r="F302" i="3" s="1"/>
  <c r="B303" i="3"/>
  <c r="F303" i="3" s="1"/>
  <c r="B304" i="3"/>
  <c r="F304" i="3" s="1"/>
  <c r="B305" i="3"/>
  <c r="F305" i="3" s="1"/>
  <c r="B306" i="3"/>
  <c r="F306" i="3" s="1"/>
  <c r="B307" i="3"/>
  <c r="F307" i="3" s="1"/>
  <c r="B308" i="3"/>
  <c r="F308" i="3" s="1"/>
  <c r="B309" i="3"/>
  <c r="F309" i="3" s="1"/>
  <c r="B310" i="3"/>
  <c r="F310" i="3" s="1"/>
  <c r="B311" i="3"/>
  <c r="F311" i="3" s="1"/>
  <c r="B312" i="3"/>
  <c r="F312" i="3" s="1"/>
  <c r="B313" i="3"/>
  <c r="F313" i="3" s="1"/>
  <c r="B314" i="3"/>
  <c r="F314" i="3" s="1"/>
  <c r="B315" i="3"/>
  <c r="F315" i="3" s="1"/>
  <c r="B316" i="3"/>
  <c r="F316" i="3" s="1"/>
  <c r="B317" i="3"/>
  <c r="F317" i="3" s="1"/>
  <c r="B318" i="3"/>
  <c r="F318" i="3" s="1"/>
  <c r="B319" i="3"/>
  <c r="F319" i="3" s="1"/>
  <c r="B160" i="3"/>
  <c r="F160" i="3" s="1"/>
  <c r="H160" i="3" s="1"/>
  <c r="Q153" i="3" l="1"/>
  <c r="R153" i="3" s="1"/>
  <c r="Q137" i="3"/>
  <c r="R137" i="3" s="1"/>
  <c r="Q121" i="3"/>
  <c r="R121" i="3" s="1"/>
  <c r="Q168" i="3"/>
  <c r="R168" i="3" s="1"/>
  <c r="Q156" i="3"/>
  <c r="R156" i="3" s="1"/>
  <c r="Q152" i="3"/>
  <c r="R152" i="3" s="1"/>
  <c r="Q148" i="3"/>
  <c r="R148" i="3" s="1"/>
  <c r="Q144" i="3"/>
  <c r="R144" i="3" s="1"/>
  <c r="Q140" i="3"/>
  <c r="R140" i="3" s="1"/>
  <c r="Q136" i="3"/>
  <c r="R136" i="3" s="1"/>
  <c r="Q132" i="3"/>
  <c r="R132" i="3" s="1"/>
  <c r="Q128" i="3"/>
  <c r="R128" i="3" s="1"/>
  <c r="Q124" i="3"/>
  <c r="R124" i="3" s="1"/>
  <c r="Q120" i="3"/>
  <c r="R120" i="3" s="1"/>
  <c r="Q157" i="3"/>
  <c r="R157" i="3" s="1"/>
  <c r="Q141" i="3"/>
  <c r="R141" i="3" s="1"/>
  <c r="Q133" i="3"/>
  <c r="R133" i="3" s="1"/>
  <c r="Q125" i="3"/>
  <c r="R125" i="3" s="1"/>
  <c r="Q159" i="3"/>
  <c r="R159" i="3" s="1"/>
  <c r="Q155" i="3"/>
  <c r="R155" i="3" s="1"/>
  <c r="Q151" i="3"/>
  <c r="R151" i="3" s="1"/>
  <c r="Q147" i="3"/>
  <c r="R147" i="3" s="1"/>
  <c r="Q143" i="3"/>
  <c r="R143" i="3" s="1"/>
  <c r="Q139" i="3"/>
  <c r="R139" i="3" s="1"/>
  <c r="Q135" i="3"/>
  <c r="R135" i="3" s="1"/>
  <c r="Q131" i="3"/>
  <c r="R131" i="3" s="1"/>
  <c r="Q127" i="3"/>
  <c r="R127" i="3" s="1"/>
  <c r="Q123" i="3"/>
  <c r="R123" i="3" s="1"/>
  <c r="Q119" i="3"/>
  <c r="R119" i="3" s="1"/>
  <c r="Q149" i="3"/>
  <c r="R149" i="3" s="1"/>
  <c r="Q129" i="3"/>
  <c r="R129" i="3" s="1"/>
  <c r="Q117" i="3"/>
  <c r="R117" i="3" s="1"/>
  <c r="H154" i="3"/>
  <c r="Q154" i="3"/>
  <c r="R154" i="3" s="1"/>
  <c r="H138" i="3"/>
  <c r="Q138" i="3"/>
  <c r="R138" i="3" s="1"/>
  <c r="H126" i="3"/>
  <c r="Q126" i="3"/>
  <c r="R126" i="3" s="1"/>
  <c r="H146" i="3"/>
  <c r="Q146" i="3"/>
  <c r="R146" i="3" s="1"/>
  <c r="H130" i="3"/>
  <c r="Q130" i="3"/>
  <c r="R130" i="3" s="1"/>
  <c r="H118" i="3"/>
  <c r="Q118" i="3"/>
  <c r="R118" i="3" s="1"/>
  <c r="H150" i="3"/>
  <c r="Q150" i="3"/>
  <c r="R150" i="3" s="1"/>
  <c r="H134" i="3"/>
  <c r="Q134" i="3"/>
  <c r="R134" i="3" s="1"/>
  <c r="Q122" i="3"/>
  <c r="R122" i="3" s="1"/>
  <c r="H122" i="3"/>
  <c r="H158" i="3"/>
  <c r="Q158" i="3"/>
  <c r="R158" i="3" s="1"/>
  <c r="H142" i="3"/>
  <c r="Q142" i="3"/>
  <c r="R142" i="3" s="1"/>
  <c r="Q145" i="3"/>
  <c r="R145" i="3" s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H162" i="3"/>
  <c r="H164" i="3"/>
  <c r="H167" i="3"/>
  <c r="H168" i="3"/>
  <c r="H169" i="3"/>
  <c r="H172" i="3"/>
  <c r="H175" i="3"/>
  <c r="H176" i="3"/>
  <c r="H180" i="3"/>
  <c r="H184" i="3"/>
  <c r="H186" i="3"/>
  <c r="H188" i="3"/>
  <c r="H191" i="3"/>
  <c r="H192" i="3"/>
  <c r="H196" i="3"/>
  <c r="H200" i="3"/>
  <c r="H204" i="3"/>
  <c r="H207" i="3"/>
  <c r="H208" i="3"/>
  <c r="H210" i="3"/>
  <c r="H212" i="3"/>
  <c r="H216" i="3"/>
  <c r="H220" i="3"/>
  <c r="H224" i="3"/>
  <c r="H228" i="3"/>
  <c r="H232" i="3"/>
  <c r="H236" i="3"/>
  <c r="H240" i="3"/>
  <c r="H244" i="3"/>
  <c r="H248" i="3"/>
  <c r="H252" i="3"/>
  <c r="H256" i="3"/>
  <c r="H260" i="3"/>
  <c r="H264" i="3"/>
  <c r="H268" i="3"/>
  <c r="H272" i="3"/>
  <c r="H276" i="3"/>
  <c r="H280" i="3"/>
  <c r="H284" i="3"/>
  <c r="H286" i="3"/>
  <c r="H288" i="3"/>
  <c r="H292" i="3"/>
  <c r="H296" i="3"/>
  <c r="H300" i="3"/>
  <c r="H302" i="3"/>
  <c r="H304" i="3"/>
  <c r="H308" i="3"/>
  <c r="H312" i="3"/>
  <c r="H316" i="3"/>
  <c r="E22" i="1"/>
  <c r="E16" i="1"/>
  <c r="Q318" i="3" l="1"/>
  <c r="R318" i="3" s="1"/>
  <c r="Q306" i="3"/>
  <c r="R306" i="3" s="1"/>
  <c r="Q298" i="3"/>
  <c r="R298" i="3" s="1"/>
  <c r="Q294" i="3"/>
  <c r="R294" i="3" s="1"/>
  <c r="Q282" i="3"/>
  <c r="R282" i="3" s="1"/>
  <c r="Q278" i="3"/>
  <c r="R278" i="3" s="1"/>
  <c r="Q280" i="3"/>
  <c r="R280" i="3" s="1"/>
  <c r="Q224" i="3"/>
  <c r="R224" i="3" s="1"/>
  <c r="Q167" i="3"/>
  <c r="R167" i="3" s="1"/>
  <c r="Q290" i="3"/>
  <c r="R290" i="3" s="1"/>
  <c r="Q286" i="3"/>
  <c r="R286" i="3" s="1"/>
  <c r="Q302" i="3"/>
  <c r="R302" i="3" s="1"/>
  <c r="Q304" i="3"/>
  <c r="R304" i="3" s="1"/>
  <c r="Q288" i="3"/>
  <c r="R288" i="3" s="1"/>
  <c r="Q268" i="3"/>
  <c r="R268" i="3" s="1"/>
  <c r="Q252" i="3"/>
  <c r="R252" i="3" s="1"/>
  <c r="Q232" i="3"/>
  <c r="R232" i="3" s="1"/>
  <c r="Q314" i="3"/>
  <c r="R314" i="3" s="1"/>
  <c r="Q315" i="3"/>
  <c r="R315" i="3" s="1"/>
  <c r="H315" i="3"/>
  <c r="Q307" i="3"/>
  <c r="R307" i="3" s="1"/>
  <c r="H307" i="3"/>
  <c r="Q299" i="3"/>
  <c r="R299" i="3" s="1"/>
  <c r="H299" i="3"/>
  <c r="Q291" i="3"/>
  <c r="R291" i="3" s="1"/>
  <c r="H291" i="3"/>
  <c r="Q283" i="3"/>
  <c r="R283" i="3" s="1"/>
  <c r="H283" i="3"/>
  <c r="Q279" i="3"/>
  <c r="R279" i="3" s="1"/>
  <c r="H279" i="3"/>
  <c r="H275" i="3"/>
  <c r="Q275" i="3"/>
  <c r="R275" i="3" s="1"/>
  <c r="Q271" i="3"/>
  <c r="R271" i="3" s="1"/>
  <c r="H271" i="3"/>
  <c r="Q267" i="3"/>
  <c r="R267" i="3" s="1"/>
  <c r="H267" i="3"/>
  <c r="Q263" i="3"/>
  <c r="R263" i="3" s="1"/>
  <c r="H263" i="3"/>
  <c r="H259" i="3"/>
  <c r="Q259" i="3"/>
  <c r="R259" i="3" s="1"/>
  <c r="Q255" i="3"/>
  <c r="R255" i="3" s="1"/>
  <c r="H255" i="3"/>
  <c r="Q251" i="3"/>
  <c r="R251" i="3" s="1"/>
  <c r="H251" i="3"/>
  <c r="Q247" i="3"/>
  <c r="R247" i="3" s="1"/>
  <c r="H247" i="3"/>
  <c r="Q243" i="3"/>
  <c r="R243" i="3" s="1"/>
  <c r="H243" i="3"/>
  <c r="Q239" i="3"/>
  <c r="R239" i="3" s="1"/>
  <c r="H239" i="3"/>
  <c r="Q235" i="3"/>
  <c r="R235" i="3" s="1"/>
  <c r="H235" i="3"/>
  <c r="Q231" i="3"/>
  <c r="R231" i="3" s="1"/>
  <c r="H231" i="3"/>
  <c r="Q227" i="3"/>
  <c r="R227" i="3" s="1"/>
  <c r="H227" i="3"/>
  <c r="Q223" i="3"/>
  <c r="R223" i="3" s="1"/>
  <c r="H223" i="3"/>
  <c r="Q219" i="3"/>
  <c r="R219" i="3" s="1"/>
  <c r="H219" i="3"/>
  <c r="Q319" i="3"/>
  <c r="R319" i="3" s="1"/>
  <c r="H319" i="3"/>
  <c r="H311" i="3"/>
  <c r="Q311" i="3"/>
  <c r="R311" i="3" s="1"/>
  <c r="Q303" i="3"/>
  <c r="R303" i="3" s="1"/>
  <c r="H303" i="3"/>
  <c r="H295" i="3"/>
  <c r="Q295" i="3"/>
  <c r="R295" i="3" s="1"/>
  <c r="Q287" i="3"/>
  <c r="R287" i="3" s="1"/>
  <c r="H287" i="3"/>
  <c r="H317" i="3"/>
  <c r="Q317" i="3"/>
  <c r="R317" i="3" s="1"/>
  <c r="Q313" i="3"/>
  <c r="R313" i="3" s="1"/>
  <c r="H313" i="3"/>
  <c r="H309" i="3"/>
  <c r="Q309" i="3"/>
  <c r="R309" i="3" s="1"/>
  <c r="H305" i="3"/>
  <c r="Q305" i="3"/>
  <c r="R305" i="3" s="1"/>
  <c r="Q301" i="3"/>
  <c r="R301" i="3" s="1"/>
  <c r="H301" i="3"/>
  <c r="H297" i="3"/>
  <c r="Q297" i="3"/>
  <c r="R297" i="3" s="1"/>
  <c r="H293" i="3"/>
  <c r="Q293" i="3"/>
  <c r="R293" i="3" s="1"/>
  <c r="Q289" i="3"/>
  <c r="R289" i="3" s="1"/>
  <c r="H289" i="3"/>
  <c r="Q285" i="3"/>
  <c r="R285" i="3" s="1"/>
  <c r="H285" i="3"/>
  <c r="H281" i="3"/>
  <c r="Q281" i="3"/>
  <c r="R281" i="3" s="1"/>
  <c r="Q277" i="3"/>
  <c r="R277" i="3" s="1"/>
  <c r="H277" i="3"/>
  <c r="Q273" i="3"/>
  <c r="R273" i="3" s="1"/>
  <c r="H273" i="3"/>
  <c r="Q269" i="3"/>
  <c r="R269" i="3" s="1"/>
  <c r="H269" i="3"/>
  <c r="Q265" i="3"/>
  <c r="R265" i="3" s="1"/>
  <c r="H265" i="3"/>
  <c r="H261" i="3"/>
  <c r="Q261" i="3"/>
  <c r="R261" i="3" s="1"/>
  <c r="Q257" i="3"/>
  <c r="R257" i="3" s="1"/>
  <c r="H257" i="3"/>
  <c r="Q253" i="3"/>
  <c r="R253" i="3" s="1"/>
  <c r="H253" i="3"/>
  <c r="Q249" i="3"/>
  <c r="R249" i="3" s="1"/>
  <c r="H249" i="3"/>
  <c r="Q245" i="3"/>
  <c r="R245" i="3" s="1"/>
  <c r="H245" i="3"/>
  <c r="Q241" i="3"/>
  <c r="R241" i="3" s="1"/>
  <c r="H241" i="3"/>
  <c r="Q237" i="3"/>
  <c r="R237" i="3" s="1"/>
  <c r="H237" i="3"/>
  <c r="Q233" i="3"/>
  <c r="R233" i="3" s="1"/>
  <c r="H233" i="3"/>
  <c r="Q229" i="3"/>
  <c r="R229" i="3" s="1"/>
  <c r="H229" i="3"/>
  <c r="Q225" i="3"/>
  <c r="R225" i="3" s="1"/>
  <c r="H225" i="3"/>
  <c r="Q221" i="3"/>
  <c r="R221" i="3" s="1"/>
  <c r="H221" i="3"/>
  <c r="H218" i="3"/>
  <c r="Q218" i="3"/>
  <c r="R218" i="3" s="1"/>
  <c r="Q214" i="3"/>
  <c r="R214" i="3" s="1"/>
  <c r="H214" i="3"/>
  <c r="Q206" i="3"/>
  <c r="R206" i="3" s="1"/>
  <c r="H206" i="3"/>
  <c r="Q202" i="3"/>
  <c r="R202" i="3" s="1"/>
  <c r="H202" i="3"/>
  <c r="Q198" i="3"/>
  <c r="R198" i="3" s="1"/>
  <c r="H198" i="3"/>
  <c r="H194" i="3"/>
  <c r="Q194" i="3"/>
  <c r="R194" i="3" s="1"/>
  <c r="Q190" i="3"/>
  <c r="R190" i="3" s="1"/>
  <c r="H190" i="3"/>
  <c r="Q182" i="3"/>
  <c r="R182" i="3" s="1"/>
  <c r="H182" i="3"/>
  <c r="H178" i="3"/>
  <c r="Q178" i="3"/>
  <c r="R178" i="3" s="1"/>
  <c r="Q174" i="3"/>
  <c r="R174" i="3" s="1"/>
  <c r="H174" i="3"/>
  <c r="Q170" i="3"/>
  <c r="R170" i="3" s="1"/>
  <c r="H170" i="3"/>
  <c r="Q166" i="3"/>
  <c r="R166" i="3" s="1"/>
  <c r="H166" i="3"/>
  <c r="Q217" i="3"/>
  <c r="R217" i="3" s="1"/>
  <c r="Q209" i="3"/>
  <c r="R209" i="3" s="1"/>
  <c r="Q201" i="3"/>
  <c r="R201" i="3" s="1"/>
  <c r="Q193" i="3"/>
  <c r="R193" i="3" s="1"/>
  <c r="Q185" i="3"/>
  <c r="R185" i="3" s="1"/>
  <c r="Q177" i="3"/>
  <c r="R177" i="3" s="1"/>
  <c r="Q169" i="3"/>
  <c r="R169" i="3" s="1"/>
  <c r="Q161" i="3"/>
  <c r="R161" i="3" s="1"/>
  <c r="H217" i="3"/>
  <c r="H185" i="3"/>
  <c r="Q210" i="3"/>
  <c r="R210" i="3" s="1"/>
  <c r="Q176" i="3"/>
  <c r="R176" i="3" s="1"/>
  <c r="Q310" i="3"/>
  <c r="R310" i="3" s="1"/>
  <c r="H274" i="3"/>
  <c r="Q274" i="3"/>
  <c r="R274" i="3" s="1"/>
  <c r="Q270" i="3"/>
  <c r="R270" i="3" s="1"/>
  <c r="H270" i="3"/>
  <c r="H266" i="3"/>
  <c r="Q266" i="3"/>
  <c r="R266" i="3" s="1"/>
  <c r="Q262" i="3"/>
  <c r="R262" i="3" s="1"/>
  <c r="H262" i="3"/>
  <c r="Q258" i="3"/>
  <c r="R258" i="3" s="1"/>
  <c r="H258" i="3"/>
  <c r="H254" i="3"/>
  <c r="Q254" i="3"/>
  <c r="R254" i="3" s="1"/>
  <c r="H250" i="3"/>
  <c r="Q250" i="3"/>
  <c r="R250" i="3" s="1"/>
  <c r="Q246" i="3"/>
  <c r="R246" i="3" s="1"/>
  <c r="H246" i="3"/>
  <c r="H242" i="3"/>
  <c r="Q242" i="3"/>
  <c r="R242" i="3" s="1"/>
  <c r="Q238" i="3"/>
  <c r="R238" i="3" s="1"/>
  <c r="H238" i="3"/>
  <c r="Q234" i="3"/>
  <c r="R234" i="3" s="1"/>
  <c r="H234" i="3"/>
  <c r="Q230" i="3"/>
  <c r="R230" i="3" s="1"/>
  <c r="H230" i="3"/>
  <c r="H226" i="3"/>
  <c r="Q226" i="3"/>
  <c r="R226" i="3" s="1"/>
  <c r="Q222" i="3"/>
  <c r="R222" i="3" s="1"/>
  <c r="H222" i="3"/>
  <c r="Q160" i="3"/>
  <c r="Q208" i="3"/>
  <c r="R208" i="3" s="1"/>
  <c r="Q192" i="3"/>
  <c r="R192" i="3" s="1"/>
  <c r="Q215" i="3"/>
  <c r="R215" i="3" s="1"/>
  <c r="Q207" i="3"/>
  <c r="R207" i="3" s="1"/>
  <c r="Q199" i="3"/>
  <c r="R199" i="3" s="1"/>
  <c r="Q191" i="3"/>
  <c r="R191" i="3" s="1"/>
  <c r="Q183" i="3"/>
  <c r="R183" i="3" s="1"/>
  <c r="Q175" i="3"/>
  <c r="R175" i="3" s="1"/>
  <c r="H318" i="3"/>
  <c r="H310" i="3"/>
  <c r="H294" i="3"/>
  <c r="H278" i="3"/>
  <c r="H215" i="3"/>
  <c r="H193" i="3"/>
  <c r="H183" i="3"/>
  <c r="Q316" i="3"/>
  <c r="R316" i="3" s="1"/>
  <c r="Q213" i="3"/>
  <c r="R213" i="3" s="1"/>
  <c r="H213" i="3"/>
  <c r="Q205" i="3"/>
  <c r="R205" i="3" s="1"/>
  <c r="H205" i="3"/>
  <c r="Q197" i="3"/>
  <c r="R197" i="3" s="1"/>
  <c r="H197" i="3"/>
  <c r="Q189" i="3"/>
  <c r="R189" i="3" s="1"/>
  <c r="H189" i="3"/>
  <c r="Q181" i="3"/>
  <c r="R181" i="3" s="1"/>
  <c r="H181" i="3"/>
  <c r="Q173" i="3"/>
  <c r="R173" i="3" s="1"/>
  <c r="H173" i="3"/>
  <c r="Q165" i="3"/>
  <c r="R165" i="3" s="1"/>
  <c r="H165" i="3"/>
  <c r="H201" i="3"/>
  <c r="Q200" i="3"/>
  <c r="R200" i="3" s="1"/>
  <c r="Q186" i="3"/>
  <c r="R186" i="3" s="1"/>
  <c r="Q211" i="3"/>
  <c r="R211" i="3" s="1"/>
  <c r="H211" i="3"/>
  <c r="Q203" i="3"/>
  <c r="R203" i="3" s="1"/>
  <c r="H203" i="3"/>
  <c r="Q195" i="3"/>
  <c r="R195" i="3" s="1"/>
  <c r="H195" i="3"/>
  <c r="Q187" i="3"/>
  <c r="R187" i="3" s="1"/>
  <c r="H187" i="3"/>
  <c r="Q179" i="3"/>
  <c r="R179" i="3" s="1"/>
  <c r="H179" i="3"/>
  <c r="Q171" i="3"/>
  <c r="R171" i="3" s="1"/>
  <c r="H171" i="3"/>
  <c r="Q163" i="3"/>
  <c r="R163" i="3" s="1"/>
  <c r="H163" i="3"/>
  <c r="H314" i="3"/>
  <c r="H306" i="3"/>
  <c r="H298" i="3"/>
  <c r="H290" i="3"/>
  <c r="H282" i="3"/>
  <c r="H209" i="3"/>
  <c r="H199" i="3"/>
  <c r="H177" i="3"/>
  <c r="Q264" i="3"/>
  <c r="R264" i="3" s="1"/>
  <c r="Q162" i="3"/>
  <c r="R162" i="3" s="1"/>
  <c r="Q300" i="3"/>
  <c r="R300" i="3" s="1"/>
  <c r="Q256" i="3"/>
  <c r="R256" i="3" s="1"/>
  <c r="Q240" i="3"/>
  <c r="R240" i="3" s="1"/>
  <c r="Q312" i="3"/>
  <c r="R312" i="3" s="1"/>
  <c r="Q308" i="3"/>
  <c r="R308" i="3" s="1"/>
  <c r="Q296" i="3"/>
  <c r="R296" i="3" s="1"/>
  <c r="Q292" i="3"/>
  <c r="R292" i="3" s="1"/>
  <c r="Q284" i="3"/>
  <c r="R284" i="3" s="1"/>
  <c r="Q276" i="3"/>
  <c r="R276" i="3" s="1"/>
  <c r="Q272" i="3"/>
  <c r="R272" i="3" s="1"/>
  <c r="Q260" i="3"/>
  <c r="R260" i="3" s="1"/>
  <c r="Q248" i="3"/>
  <c r="R248" i="3" s="1"/>
  <c r="Q244" i="3"/>
  <c r="R244" i="3" s="1"/>
  <c r="Q236" i="3"/>
  <c r="R236" i="3" s="1"/>
  <c r="Q228" i="3"/>
  <c r="R228" i="3" s="1"/>
  <c r="Q220" i="3"/>
  <c r="R220" i="3" s="1"/>
  <c r="Q216" i="3"/>
  <c r="R216" i="3" s="1"/>
  <c r="Q212" i="3"/>
  <c r="R212" i="3" s="1"/>
  <c r="Q204" i="3"/>
  <c r="R204" i="3" s="1"/>
  <c r="Q196" i="3"/>
  <c r="R196" i="3" s="1"/>
  <c r="Q188" i="3"/>
  <c r="R188" i="3" s="1"/>
  <c r="Q184" i="3"/>
  <c r="R184" i="3" s="1"/>
  <c r="Q180" i="3"/>
  <c r="R180" i="3" s="1"/>
  <c r="Q172" i="3"/>
  <c r="R172" i="3" s="1"/>
  <c r="Q164" i="3"/>
  <c r="R164" i="3" s="1"/>
  <c r="E8" i="1"/>
  <c r="E7" i="1"/>
  <c r="E24" i="1"/>
  <c r="K20" i="1" l="1"/>
  <c r="K21" i="1"/>
  <c r="R160" i="3"/>
  <c r="E10" i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" i="3"/>
  <c r="K24" i="1"/>
  <c r="K16" i="1"/>
  <c r="S116" i="3" l="1"/>
  <c r="S115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" i="3"/>
  <c r="Q2" i="3"/>
  <c r="S114" i="3" l="1"/>
  <c r="T116" i="3"/>
</calcChain>
</file>

<file path=xl/sharedStrings.xml><?xml version="1.0" encoding="utf-8"?>
<sst xmlns="http://schemas.openxmlformats.org/spreadsheetml/2006/main" count="39" uniqueCount="30">
  <si>
    <t>Día</t>
  </si>
  <si>
    <t>Oro</t>
  </si>
  <si>
    <t>Plata</t>
  </si>
  <si>
    <t>Valor</t>
  </si>
  <si>
    <t>Número de títulos de oro</t>
  </si>
  <si>
    <t>Correlación</t>
  </si>
  <si>
    <t>Número de títulos de plata</t>
  </si>
  <si>
    <t>Proceso temporal de plata (ARCH)</t>
  </si>
  <si>
    <t>Proceso temporal de oro (ARCH)</t>
  </si>
  <si>
    <t>Valor actual de oro</t>
  </si>
  <si>
    <t>Valor actual de plata</t>
  </si>
  <si>
    <t>Valor actual de la cartera</t>
  </si>
  <si>
    <t>Differencia log</t>
  </si>
  <si>
    <t>Differencia</t>
  </si>
  <si>
    <t>Días a analizar</t>
  </si>
  <si>
    <t>VeR</t>
  </si>
  <si>
    <t>plata</t>
  </si>
  <si>
    <t>oro</t>
  </si>
  <si>
    <t>Backtesting</t>
  </si>
  <si>
    <t>Volatilidad oro</t>
  </si>
  <si>
    <t>Volatilidad plata</t>
  </si>
  <si>
    <t>Precio oro</t>
  </si>
  <si>
    <t>Precio plata</t>
  </si>
  <si>
    <t>Modelo ARCH (1)</t>
  </si>
  <si>
    <t>Modelo ARCH (1), con correl.</t>
  </si>
  <si>
    <t>Modelo Wiener</t>
  </si>
  <si>
    <t>Modelo BSM</t>
  </si>
  <si>
    <t>interés sin riesgo</t>
  </si>
  <si>
    <t>Normal_oro</t>
  </si>
  <si>
    <t>Normal_plata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</si>
</sst>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[$$-409]#,##0.00"/>
    <numFmt numFmtId="165" formatCode="_ * #,##0.0_ ;_ * \-#,##0.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rgb="FF5757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14" fontId="0" fillId="0" borderId="0" xfId="0" applyNumberFormat="1"/>
    <xf numFmtId="0" fontId="0" fillId="4" borderId="0" xfId="0" applyFill="1"/>
    <xf numFmtId="164" fontId="0" fillId="0" borderId="0" xfId="0" applyNumberFormat="1"/>
    <xf numFmtId="164" fontId="0" fillId="3" borderId="0" xfId="0" applyNumberFormat="1" applyFill="1"/>
    <xf numFmtId="0" fontId="2" fillId="0" borderId="0" xfId="0" applyFont="1"/>
    <xf numFmtId="0" fontId="3" fillId="0" borderId="0" xfId="0" applyFont="1"/>
    <xf numFmtId="43" fontId="0" fillId="0" borderId="0" xfId="1" applyFont="1" applyAlignment="1">
      <alignment horizontal="right" vertical="center" wrapText="1"/>
    </xf>
    <xf numFmtId="43" fontId="1" fillId="0" borderId="0" xfId="0" applyNumberFormat="1" applyFont="1" applyAlignment="1">
      <alignment vertical="center" wrapText="1"/>
    </xf>
    <xf numFmtId="165" fontId="0" fillId="5" borderId="0" xfId="0" applyNumberFormat="1" applyFill="1"/>
    <xf numFmtId="10" fontId="0" fillId="0" borderId="0" xfId="2" applyNumberFormat="1" applyFont="1"/>
    <xf numFmtId="9" fontId="0" fillId="2" borderId="0" xfId="2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Oro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Cartera!$C$2:$C$319</c:f>
              <c:numCache>
                <c:formatCode>m/d/yyyy</c:formatCode>
                <c:ptCount val="318"/>
                <c:pt idx="0">
                  <c:v>42562</c:v>
                </c:pt>
                <c:pt idx="1">
                  <c:v>42563</c:v>
                </c:pt>
                <c:pt idx="2">
                  <c:v>42564</c:v>
                </c:pt>
                <c:pt idx="3">
                  <c:v>42565</c:v>
                </c:pt>
                <c:pt idx="4">
                  <c:v>42566</c:v>
                </c:pt>
                <c:pt idx="5">
                  <c:v>42568</c:v>
                </c:pt>
                <c:pt idx="6">
                  <c:v>42569</c:v>
                </c:pt>
                <c:pt idx="7">
                  <c:v>42570</c:v>
                </c:pt>
                <c:pt idx="8">
                  <c:v>42571</c:v>
                </c:pt>
                <c:pt idx="9">
                  <c:v>42572</c:v>
                </c:pt>
                <c:pt idx="10">
                  <c:v>42573</c:v>
                </c:pt>
                <c:pt idx="11">
                  <c:v>42575</c:v>
                </c:pt>
                <c:pt idx="12">
                  <c:v>42576</c:v>
                </c:pt>
                <c:pt idx="13">
                  <c:v>42577</c:v>
                </c:pt>
                <c:pt idx="14">
                  <c:v>42578</c:v>
                </c:pt>
                <c:pt idx="15">
                  <c:v>42579</c:v>
                </c:pt>
                <c:pt idx="16">
                  <c:v>42580</c:v>
                </c:pt>
                <c:pt idx="17">
                  <c:v>42582</c:v>
                </c:pt>
                <c:pt idx="18">
                  <c:v>42583</c:v>
                </c:pt>
                <c:pt idx="19">
                  <c:v>42584</c:v>
                </c:pt>
                <c:pt idx="20">
                  <c:v>42585</c:v>
                </c:pt>
                <c:pt idx="21">
                  <c:v>42586</c:v>
                </c:pt>
                <c:pt idx="22">
                  <c:v>42587</c:v>
                </c:pt>
                <c:pt idx="23">
                  <c:v>42589</c:v>
                </c:pt>
                <c:pt idx="24">
                  <c:v>42590</c:v>
                </c:pt>
                <c:pt idx="25">
                  <c:v>42591</c:v>
                </c:pt>
                <c:pt idx="26">
                  <c:v>42592</c:v>
                </c:pt>
                <c:pt idx="27">
                  <c:v>42593</c:v>
                </c:pt>
                <c:pt idx="28">
                  <c:v>42594</c:v>
                </c:pt>
                <c:pt idx="29">
                  <c:v>42596</c:v>
                </c:pt>
                <c:pt idx="30">
                  <c:v>42597</c:v>
                </c:pt>
                <c:pt idx="31">
                  <c:v>42598</c:v>
                </c:pt>
                <c:pt idx="32">
                  <c:v>42599</c:v>
                </c:pt>
                <c:pt idx="33">
                  <c:v>42600</c:v>
                </c:pt>
                <c:pt idx="34">
                  <c:v>42601</c:v>
                </c:pt>
                <c:pt idx="35">
                  <c:v>42603</c:v>
                </c:pt>
                <c:pt idx="36">
                  <c:v>42604</c:v>
                </c:pt>
                <c:pt idx="37">
                  <c:v>42605</c:v>
                </c:pt>
                <c:pt idx="38">
                  <c:v>42606</c:v>
                </c:pt>
                <c:pt idx="39">
                  <c:v>42607</c:v>
                </c:pt>
                <c:pt idx="40">
                  <c:v>42608</c:v>
                </c:pt>
                <c:pt idx="41">
                  <c:v>42610</c:v>
                </c:pt>
                <c:pt idx="42">
                  <c:v>42611</c:v>
                </c:pt>
                <c:pt idx="43">
                  <c:v>42612</c:v>
                </c:pt>
                <c:pt idx="44">
                  <c:v>42613</c:v>
                </c:pt>
                <c:pt idx="45">
                  <c:v>42614</c:v>
                </c:pt>
                <c:pt idx="46">
                  <c:v>42615</c:v>
                </c:pt>
                <c:pt idx="47">
                  <c:v>42617</c:v>
                </c:pt>
                <c:pt idx="48">
                  <c:v>42618</c:v>
                </c:pt>
                <c:pt idx="49">
                  <c:v>42619</c:v>
                </c:pt>
                <c:pt idx="50">
                  <c:v>42620</c:v>
                </c:pt>
                <c:pt idx="51">
                  <c:v>42621</c:v>
                </c:pt>
                <c:pt idx="52">
                  <c:v>42622</c:v>
                </c:pt>
                <c:pt idx="53">
                  <c:v>42625</c:v>
                </c:pt>
                <c:pt idx="54">
                  <c:v>42626</c:v>
                </c:pt>
                <c:pt idx="55">
                  <c:v>42627</c:v>
                </c:pt>
                <c:pt idx="56">
                  <c:v>42628</c:v>
                </c:pt>
                <c:pt idx="57">
                  <c:v>42629</c:v>
                </c:pt>
                <c:pt idx="58">
                  <c:v>42631</c:v>
                </c:pt>
                <c:pt idx="59">
                  <c:v>42632</c:v>
                </c:pt>
                <c:pt idx="60">
                  <c:v>42633</c:v>
                </c:pt>
                <c:pt idx="61">
                  <c:v>42634</c:v>
                </c:pt>
                <c:pt idx="62">
                  <c:v>42635</c:v>
                </c:pt>
                <c:pt idx="63">
                  <c:v>42636</c:v>
                </c:pt>
                <c:pt idx="64">
                  <c:v>42638</c:v>
                </c:pt>
                <c:pt idx="65">
                  <c:v>42639</c:v>
                </c:pt>
                <c:pt idx="66">
                  <c:v>42640</c:v>
                </c:pt>
                <c:pt idx="67">
                  <c:v>42641</c:v>
                </c:pt>
                <c:pt idx="68">
                  <c:v>42642</c:v>
                </c:pt>
                <c:pt idx="69">
                  <c:v>42643</c:v>
                </c:pt>
                <c:pt idx="70">
                  <c:v>42645</c:v>
                </c:pt>
                <c:pt idx="71">
                  <c:v>42646</c:v>
                </c:pt>
                <c:pt idx="72">
                  <c:v>42647</c:v>
                </c:pt>
                <c:pt idx="73">
                  <c:v>42648</c:v>
                </c:pt>
                <c:pt idx="74">
                  <c:v>42649</c:v>
                </c:pt>
                <c:pt idx="75">
                  <c:v>42650</c:v>
                </c:pt>
                <c:pt idx="76">
                  <c:v>42652</c:v>
                </c:pt>
                <c:pt idx="77">
                  <c:v>42653</c:v>
                </c:pt>
                <c:pt idx="78">
                  <c:v>42654</c:v>
                </c:pt>
                <c:pt idx="79">
                  <c:v>42655</c:v>
                </c:pt>
                <c:pt idx="80">
                  <c:v>42656</c:v>
                </c:pt>
                <c:pt idx="81">
                  <c:v>42657</c:v>
                </c:pt>
                <c:pt idx="82">
                  <c:v>42659</c:v>
                </c:pt>
                <c:pt idx="83">
                  <c:v>42660</c:v>
                </c:pt>
                <c:pt idx="84">
                  <c:v>42661</c:v>
                </c:pt>
                <c:pt idx="85">
                  <c:v>42662</c:v>
                </c:pt>
                <c:pt idx="86">
                  <c:v>42663</c:v>
                </c:pt>
                <c:pt idx="87">
                  <c:v>42664</c:v>
                </c:pt>
                <c:pt idx="88">
                  <c:v>42666</c:v>
                </c:pt>
                <c:pt idx="89">
                  <c:v>42667</c:v>
                </c:pt>
                <c:pt idx="90">
                  <c:v>42668</c:v>
                </c:pt>
                <c:pt idx="91">
                  <c:v>42669</c:v>
                </c:pt>
                <c:pt idx="92">
                  <c:v>42670</c:v>
                </c:pt>
                <c:pt idx="93">
                  <c:v>42671</c:v>
                </c:pt>
                <c:pt idx="94">
                  <c:v>42673</c:v>
                </c:pt>
                <c:pt idx="95">
                  <c:v>42674</c:v>
                </c:pt>
                <c:pt idx="96">
                  <c:v>42675</c:v>
                </c:pt>
                <c:pt idx="97">
                  <c:v>42676</c:v>
                </c:pt>
                <c:pt idx="98">
                  <c:v>42677</c:v>
                </c:pt>
                <c:pt idx="99">
                  <c:v>42678</c:v>
                </c:pt>
                <c:pt idx="100">
                  <c:v>42681</c:v>
                </c:pt>
                <c:pt idx="101">
                  <c:v>42682</c:v>
                </c:pt>
                <c:pt idx="102">
                  <c:v>42683</c:v>
                </c:pt>
                <c:pt idx="103">
                  <c:v>42684</c:v>
                </c:pt>
                <c:pt idx="104">
                  <c:v>42685</c:v>
                </c:pt>
                <c:pt idx="105">
                  <c:v>42687</c:v>
                </c:pt>
                <c:pt idx="106">
                  <c:v>42688</c:v>
                </c:pt>
                <c:pt idx="107">
                  <c:v>42689</c:v>
                </c:pt>
                <c:pt idx="108">
                  <c:v>42690</c:v>
                </c:pt>
                <c:pt idx="109">
                  <c:v>42691</c:v>
                </c:pt>
                <c:pt idx="110">
                  <c:v>42692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42701</c:v>
                </c:pt>
                <c:pt idx="117">
                  <c:v>42702</c:v>
                </c:pt>
                <c:pt idx="118">
                  <c:v>42703</c:v>
                </c:pt>
                <c:pt idx="119">
                  <c:v>42704</c:v>
                </c:pt>
                <c:pt idx="120">
                  <c:v>42705</c:v>
                </c:pt>
                <c:pt idx="121">
                  <c:v>42706</c:v>
                </c:pt>
                <c:pt idx="122">
                  <c:v>42709</c:v>
                </c:pt>
                <c:pt idx="123">
                  <c:v>42710</c:v>
                </c:pt>
                <c:pt idx="124">
                  <c:v>42711</c:v>
                </c:pt>
                <c:pt idx="125">
                  <c:v>42712</c:v>
                </c:pt>
                <c:pt idx="126">
                  <c:v>42713</c:v>
                </c:pt>
                <c:pt idx="127">
                  <c:v>42716</c:v>
                </c:pt>
                <c:pt idx="128">
                  <c:v>42717</c:v>
                </c:pt>
                <c:pt idx="129">
                  <c:v>42718</c:v>
                </c:pt>
                <c:pt idx="130">
                  <c:v>42719</c:v>
                </c:pt>
                <c:pt idx="131">
                  <c:v>42720</c:v>
                </c:pt>
                <c:pt idx="132">
                  <c:v>42723</c:v>
                </c:pt>
                <c:pt idx="133">
                  <c:v>42724</c:v>
                </c:pt>
                <c:pt idx="134">
                  <c:v>42725</c:v>
                </c:pt>
                <c:pt idx="135">
                  <c:v>42726</c:v>
                </c:pt>
                <c:pt idx="136">
                  <c:v>42727</c:v>
                </c:pt>
                <c:pt idx="137">
                  <c:v>42731</c:v>
                </c:pt>
                <c:pt idx="138">
                  <c:v>42732</c:v>
                </c:pt>
                <c:pt idx="139">
                  <c:v>42733</c:v>
                </c:pt>
                <c:pt idx="140">
                  <c:v>42734</c:v>
                </c:pt>
                <c:pt idx="141">
                  <c:v>42738</c:v>
                </c:pt>
                <c:pt idx="142">
                  <c:v>42739</c:v>
                </c:pt>
                <c:pt idx="143">
                  <c:v>42740</c:v>
                </c:pt>
                <c:pt idx="144">
                  <c:v>42741</c:v>
                </c:pt>
                <c:pt idx="145">
                  <c:v>42744</c:v>
                </c:pt>
                <c:pt idx="146">
                  <c:v>42745</c:v>
                </c:pt>
                <c:pt idx="147">
                  <c:v>42748</c:v>
                </c:pt>
                <c:pt idx="148">
                  <c:v>42751</c:v>
                </c:pt>
                <c:pt idx="149">
                  <c:v>42752</c:v>
                </c:pt>
                <c:pt idx="150">
                  <c:v>42753</c:v>
                </c:pt>
                <c:pt idx="151">
                  <c:v>42754</c:v>
                </c:pt>
                <c:pt idx="152">
                  <c:v>42757</c:v>
                </c:pt>
                <c:pt idx="153">
                  <c:v>42758</c:v>
                </c:pt>
                <c:pt idx="154">
                  <c:v>42759</c:v>
                </c:pt>
                <c:pt idx="155">
                  <c:v>42760</c:v>
                </c:pt>
                <c:pt idx="156">
                  <c:v>42761</c:v>
                </c:pt>
                <c:pt idx="157">
                  <c:v>42762</c:v>
                </c:pt>
                <c:pt idx="158">
                  <c:v>42764</c:v>
                </c:pt>
                <c:pt idx="159">
                  <c:v>42765</c:v>
                </c:pt>
                <c:pt idx="160">
                  <c:v>42766</c:v>
                </c:pt>
                <c:pt idx="161">
                  <c:v>42767</c:v>
                </c:pt>
                <c:pt idx="162">
                  <c:v>42768</c:v>
                </c:pt>
                <c:pt idx="163">
                  <c:v>42769</c:v>
                </c:pt>
                <c:pt idx="164">
                  <c:v>42771</c:v>
                </c:pt>
                <c:pt idx="165">
                  <c:v>42772</c:v>
                </c:pt>
                <c:pt idx="166">
                  <c:v>42773</c:v>
                </c:pt>
                <c:pt idx="167">
                  <c:v>42774</c:v>
                </c:pt>
                <c:pt idx="168">
                  <c:v>42775</c:v>
                </c:pt>
                <c:pt idx="169">
                  <c:v>42776</c:v>
                </c:pt>
                <c:pt idx="170">
                  <c:v>42778</c:v>
                </c:pt>
                <c:pt idx="171">
                  <c:v>42779</c:v>
                </c:pt>
                <c:pt idx="172">
                  <c:v>42780</c:v>
                </c:pt>
                <c:pt idx="173">
                  <c:v>42782</c:v>
                </c:pt>
                <c:pt idx="174">
                  <c:v>42783</c:v>
                </c:pt>
                <c:pt idx="175">
                  <c:v>42785</c:v>
                </c:pt>
                <c:pt idx="176">
                  <c:v>42786</c:v>
                </c:pt>
                <c:pt idx="177">
                  <c:v>42787</c:v>
                </c:pt>
                <c:pt idx="178">
                  <c:v>42788</c:v>
                </c:pt>
                <c:pt idx="179">
                  <c:v>42789</c:v>
                </c:pt>
                <c:pt idx="180">
                  <c:v>42790</c:v>
                </c:pt>
                <c:pt idx="181">
                  <c:v>42792</c:v>
                </c:pt>
                <c:pt idx="182">
                  <c:v>42793</c:v>
                </c:pt>
                <c:pt idx="183">
                  <c:v>42794</c:v>
                </c:pt>
                <c:pt idx="184">
                  <c:v>42795</c:v>
                </c:pt>
                <c:pt idx="185">
                  <c:v>42796</c:v>
                </c:pt>
                <c:pt idx="186">
                  <c:v>42797</c:v>
                </c:pt>
                <c:pt idx="187">
                  <c:v>42799</c:v>
                </c:pt>
                <c:pt idx="188">
                  <c:v>42800</c:v>
                </c:pt>
                <c:pt idx="189">
                  <c:v>42801</c:v>
                </c:pt>
                <c:pt idx="190">
                  <c:v>42802</c:v>
                </c:pt>
                <c:pt idx="191">
                  <c:v>42803</c:v>
                </c:pt>
                <c:pt idx="192">
                  <c:v>42804</c:v>
                </c:pt>
                <c:pt idx="193">
                  <c:v>42806</c:v>
                </c:pt>
                <c:pt idx="194">
                  <c:v>42807</c:v>
                </c:pt>
                <c:pt idx="195">
                  <c:v>42808</c:v>
                </c:pt>
                <c:pt idx="196">
                  <c:v>42809</c:v>
                </c:pt>
                <c:pt idx="197">
                  <c:v>42810</c:v>
                </c:pt>
                <c:pt idx="198">
                  <c:v>42811</c:v>
                </c:pt>
                <c:pt idx="199">
                  <c:v>42813</c:v>
                </c:pt>
                <c:pt idx="200">
                  <c:v>42814</c:v>
                </c:pt>
                <c:pt idx="201">
                  <c:v>42815</c:v>
                </c:pt>
                <c:pt idx="202">
                  <c:v>42816</c:v>
                </c:pt>
                <c:pt idx="203">
                  <c:v>42817</c:v>
                </c:pt>
                <c:pt idx="204">
                  <c:v>42818</c:v>
                </c:pt>
                <c:pt idx="205">
                  <c:v>42820</c:v>
                </c:pt>
                <c:pt idx="206">
                  <c:v>42821</c:v>
                </c:pt>
                <c:pt idx="207">
                  <c:v>42822</c:v>
                </c:pt>
                <c:pt idx="208">
                  <c:v>42823</c:v>
                </c:pt>
                <c:pt idx="209">
                  <c:v>42824</c:v>
                </c:pt>
                <c:pt idx="210">
                  <c:v>42825</c:v>
                </c:pt>
                <c:pt idx="211">
                  <c:v>42827</c:v>
                </c:pt>
                <c:pt idx="212">
                  <c:v>42828</c:v>
                </c:pt>
                <c:pt idx="213">
                  <c:v>42829</c:v>
                </c:pt>
                <c:pt idx="214">
                  <c:v>42830</c:v>
                </c:pt>
                <c:pt idx="215">
                  <c:v>42831</c:v>
                </c:pt>
                <c:pt idx="216">
                  <c:v>42832</c:v>
                </c:pt>
                <c:pt idx="217">
                  <c:v>42833</c:v>
                </c:pt>
                <c:pt idx="218">
                  <c:v>42834</c:v>
                </c:pt>
                <c:pt idx="219">
                  <c:v>42835</c:v>
                </c:pt>
                <c:pt idx="220">
                  <c:v>42836</c:v>
                </c:pt>
                <c:pt idx="221">
                  <c:v>42837</c:v>
                </c:pt>
                <c:pt idx="222">
                  <c:v>42838</c:v>
                </c:pt>
                <c:pt idx="223">
                  <c:v>42842</c:v>
                </c:pt>
                <c:pt idx="224">
                  <c:v>42843</c:v>
                </c:pt>
                <c:pt idx="225">
                  <c:v>42844</c:v>
                </c:pt>
                <c:pt idx="226">
                  <c:v>42845</c:v>
                </c:pt>
                <c:pt idx="227">
                  <c:v>42846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42855</c:v>
                </c:pt>
                <c:pt idx="234">
                  <c:v>42856</c:v>
                </c:pt>
                <c:pt idx="235">
                  <c:v>42857</c:v>
                </c:pt>
                <c:pt idx="236">
                  <c:v>42858</c:v>
                </c:pt>
                <c:pt idx="237">
                  <c:v>42859</c:v>
                </c:pt>
                <c:pt idx="238">
                  <c:v>42860</c:v>
                </c:pt>
                <c:pt idx="239">
                  <c:v>42863</c:v>
                </c:pt>
                <c:pt idx="240">
                  <c:v>42864</c:v>
                </c:pt>
                <c:pt idx="241">
                  <c:v>42865</c:v>
                </c:pt>
                <c:pt idx="242">
                  <c:v>42866</c:v>
                </c:pt>
                <c:pt idx="243">
                  <c:v>42867</c:v>
                </c:pt>
                <c:pt idx="244">
                  <c:v>42869</c:v>
                </c:pt>
                <c:pt idx="245">
                  <c:v>42870</c:v>
                </c:pt>
                <c:pt idx="246">
                  <c:v>42871</c:v>
                </c:pt>
                <c:pt idx="247">
                  <c:v>42872</c:v>
                </c:pt>
                <c:pt idx="248">
                  <c:v>42873</c:v>
                </c:pt>
                <c:pt idx="249">
                  <c:v>42874</c:v>
                </c:pt>
                <c:pt idx="250">
                  <c:v>42876</c:v>
                </c:pt>
                <c:pt idx="251">
                  <c:v>42877</c:v>
                </c:pt>
                <c:pt idx="252">
                  <c:v>42878</c:v>
                </c:pt>
                <c:pt idx="253">
                  <c:v>42879</c:v>
                </c:pt>
                <c:pt idx="254">
                  <c:v>42880</c:v>
                </c:pt>
                <c:pt idx="255">
                  <c:v>42881</c:v>
                </c:pt>
                <c:pt idx="256">
                  <c:v>42883</c:v>
                </c:pt>
                <c:pt idx="257">
                  <c:v>42884</c:v>
                </c:pt>
                <c:pt idx="258">
                  <c:v>42885</c:v>
                </c:pt>
                <c:pt idx="259">
                  <c:v>42886</c:v>
                </c:pt>
                <c:pt idx="260">
                  <c:v>42887</c:v>
                </c:pt>
                <c:pt idx="261">
                  <c:v>42888</c:v>
                </c:pt>
                <c:pt idx="262">
                  <c:v>42891</c:v>
                </c:pt>
                <c:pt idx="263">
                  <c:v>42892</c:v>
                </c:pt>
                <c:pt idx="264">
                  <c:v>42893</c:v>
                </c:pt>
                <c:pt idx="265">
                  <c:v>42894</c:v>
                </c:pt>
                <c:pt idx="266">
                  <c:v>42895</c:v>
                </c:pt>
                <c:pt idx="267">
                  <c:v>42897</c:v>
                </c:pt>
                <c:pt idx="268">
                  <c:v>42898</c:v>
                </c:pt>
                <c:pt idx="269">
                  <c:v>42899</c:v>
                </c:pt>
                <c:pt idx="270">
                  <c:v>42900</c:v>
                </c:pt>
                <c:pt idx="271">
                  <c:v>42901</c:v>
                </c:pt>
                <c:pt idx="272">
                  <c:v>42902</c:v>
                </c:pt>
                <c:pt idx="273">
                  <c:v>42905</c:v>
                </c:pt>
                <c:pt idx="274">
                  <c:v>42906</c:v>
                </c:pt>
                <c:pt idx="275">
                  <c:v>42907</c:v>
                </c:pt>
                <c:pt idx="276">
                  <c:v>42908</c:v>
                </c:pt>
                <c:pt idx="277">
                  <c:v>42909</c:v>
                </c:pt>
                <c:pt idx="278">
                  <c:v>42912</c:v>
                </c:pt>
                <c:pt idx="279">
                  <c:v>42913</c:v>
                </c:pt>
                <c:pt idx="280">
                  <c:v>42914</c:v>
                </c:pt>
                <c:pt idx="281">
                  <c:v>42915</c:v>
                </c:pt>
                <c:pt idx="282">
                  <c:v>42916</c:v>
                </c:pt>
                <c:pt idx="283">
                  <c:v>42917</c:v>
                </c:pt>
                <c:pt idx="284">
                  <c:v>42918</c:v>
                </c:pt>
                <c:pt idx="285">
                  <c:v>42919</c:v>
                </c:pt>
                <c:pt idx="286">
                  <c:v>42920</c:v>
                </c:pt>
                <c:pt idx="287">
                  <c:v>42921</c:v>
                </c:pt>
                <c:pt idx="288">
                  <c:v>42922</c:v>
                </c:pt>
                <c:pt idx="289">
                  <c:v>42923</c:v>
                </c:pt>
                <c:pt idx="290">
                  <c:v>42925</c:v>
                </c:pt>
                <c:pt idx="291">
                  <c:v>42926</c:v>
                </c:pt>
                <c:pt idx="292">
                  <c:v>42927</c:v>
                </c:pt>
                <c:pt idx="293">
                  <c:v>42928</c:v>
                </c:pt>
                <c:pt idx="294">
                  <c:v>42929</c:v>
                </c:pt>
                <c:pt idx="295">
                  <c:v>42930</c:v>
                </c:pt>
                <c:pt idx="296">
                  <c:v>42932</c:v>
                </c:pt>
                <c:pt idx="297">
                  <c:v>42933</c:v>
                </c:pt>
                <c:pt idx="298">
                  <c:v>42934</c:v>
                </c:pt>
                <c:pt idx="299">
                  <c:v>42935</c:v>
                </c:pt>
                <c:pt idx="300">
                  <c:v>42936</c:v>
                </c:pt>
                <c:pt idx="301">
                  <c:v>42937</c:v>
                </c:pt>
                <c:pt idx="302">
                  <c:v>42940</c:v>
                </c:pt>
                <c:pt idx="303">
                  <c:v>42941</c:v>
                </c:pt>
                <c:pt idx="304">
                  <c:v>42942</c:v>
                </c:pt>
                <c:pt idx="305">
                  <c:v>42943</c:v>
                </c:pt>
                <c:pt idx="306">
                  <c:v>42944</c:v>
                </c:pt>
                <c:pt idx="307">
                  <c:v>42947</c:v>
                </c:pt>
                <c:pt idx="308">
                  <c:v>42948</c:v>
                </c:pt>
                <c:pt idx="309">
                  <c:v>42949</c:v>
                </c:pt>
                <c:pt idx="310">
                  <c:v>42950</c:v>
                </c:pt>
                <c:pt idx="311">
                  <c:v>42951</c:v>
                </c:pt>
                <c:pt idx="312">
                  <c:v>42953</c:v>
                </c:pt>
                <c:pt idx="313">
                  <c:v>42954</c:v>
                </c:pt>
                <c:pt idx="314">
                  <c:v>42955</c:v>
                </c:pt>
                <c:pt idx="315">
                  <c:v>42956</c:v>
                </c:pt>
                <c:pt idx="316">
                  <c:v>42957</c:v>
                </c:pt>
                <c:pt idx="317">
                  <c:v>42958</c:v>
                </c:pt>
              </c:numCache>
            </c:numRef>
          </c:cat>
          <c:val>
            <c:numRef>
              <c:f>Cartera!$D$2:$D$319</c:f>
              <c:numCache>
                <c:formatCode>General</c:formatCode>
                <c:ptCount val="318"/>
                <c:pt idx="0">
                  <c:v>1355.25</c:v>
                </c:pt>
                <c:pt idx="1">
                  <c:v>1332.5</c:v>
                </c:pt>
                <c:pt idx="2">
                  <c:v>1347.5</c:v>
                </c:pt>
                <c:pt idx="3">
                  <c:v>1335.1</c:v>
                </c:pt>
                <c:pt idx="4">
                  <c:v>1337.85</c:v>
                </c:pt>
                <c:pt idx="5">
                  <c:v>1337.85</c:v>
                </c:pt>
                <c:pt idx="6">
                  <c:v>1326</c:v>
                </c:pt>
                <c:pt idx="7">
                  <c:v>1334.8</c:v>
                </c:pt>
                <c:pt idx="8">
                  <c:v>1310.5</c:v>
                </c:pt>
                <c:pt idx="9">
                  <c:v>1339</c:v>
                </c:pt>
                <c:pt idx="10">
                  <c:v>1323.18</c:v>
                </c:pt>
                <c:pt idx="11">
                  <c:v>1323.18</c:v>
                </c:pt>
                <c:pt idx="12">
                  <c:v>1315.7</c:v>
                </c:pt>
                <c:pt idx="13">
                  <c:v>1316</c:v>
                </c:pt>
                <c:pt idx="14">
                  <c:v>1347.5</c:v>
                </c:pt>
                <c:pt idx="15">
                  <c:v>1335.5</c:v>
                </c:pt>
                <c:pt idx="16">
                  <c:v>1351.1</c:v>
                </c:pt>
                <c:pt idx="17">
                  <c:v>1351.1</c:v>
                </c:pt>
                <c:pt idx="18">
                  <c:v>1352.78</c:v>
                </c:pt>
                <c:pt idx="19">
                  <c:v>1363.68</c:v>
                </c:pt>
                <c:pt idx="20">
                  <c:v>1357.9</c:v>
                </c:pt>
                <c:pt idx="21">
                  <c:v>1343.5</c:v>
                </c:pt>
                <c:pt idx="22">
                  <c:v>1336.6</c:v>
                </c:pt>
                <c:pt idx="23">
                  <c:v>1336.6</c:v>
                </c:pt>
                <c:pt idx="24">
                  <c:v>1333</c:v>
                </c:pt>
                <c:pt idx="25">
                  <c:v>1340.7</c:v>
                </c:pt>
                <c:pt idx="26">
                  <c:v>1340.5</c:v>
                </c:pt>
                <c:pt idx="27">
                  <c:v>1337</c:v>
                </c:pt>
                <c:pt idx="28">
                  <c:v>1336.2</c:v>
                </c:pt>
                <c:pt idx="29">
                  <c:v>1336.2</c:v>
                </c:pt>
                <c:pt idx="30">
                  <c:v>1348.1</c:v>
                </c:pt>
                <c:pt idx="31">
                  <c:v>1346.55</c:v>
                </c:pt>
                <c:pt idx="32">
                  <c:v>1348.75</c:v>
                </c:pt>
                <c:pt idx="33">
                  <c:v>1354.2</c:v>
                </c:pt>
                <c:pt idx="34">
                  <c:v>1341.5</c:v>
                </c:pt>
                <c:pt idx="35">
                  <c:v>1341.5</c:v>
                </c:pt>
                <c:pt idx="36">
                  <c:v>1333.75</c:v>
                </c:pt>
                <c:pt idx="37">
                  <c:v>1338.1</c:v>
                </c:pt>
                <c:pt idx="38">
                  <c:v>1323.75</c:v>
                </c:pt>
                <c:pt idx="39">
                  <c:v>1321.7</c:v>
                </c:pt>
                <c:pt idx="40">
                  <c:v>1317.25</c:v>
                </c:pt>
                <c:pt idx="41">
                  <c:v>1317.25</c:v>
                </c:pt>
                <c:pt idx="42">
                  <c:v>1327.2</c:v>
                </c:pt>
                <c:pt idx="43">
                  <c:v>1311.15</c:v>
                </c:pt>
                <c:pt idx="44">
                  <c:v>1308.95</c:v>
                </c:pt>
                <c:pt idx="45">
                  <c:v>1315.25</c:v>
                </c:pt>
                <c:pt idx="46">
                  <c:v>1327.75</c:v>
                </c:pt>
                <c:pt idx="47">
                  <c:v>1327.75</c:v>
                </c:pt>
                <c:pt idx="48">
                  <c:v>1325.55</c:v>
                </c:pt>
                <c:pt idx="49">
                  <c:v>1350.3</c:v>
                </c:pt>
                <c:pt idx="50">
                  <c:v>1344.95</c:v>
                </c:pt>
                <c:pt idx="51">
                  <c:v>1337.75</c:v>
                </c:pt>
                <c:pt idx="52">
                  <c:v>1328.05</c:v>
                </c:pt>
                <c:pt idx="53">
                  <c:v>1337.1</c:v>
                </c:pt>
                <c:pt idx="54">
                  <c:v>1318.5</c:v>
                </c:pt>
                <c:pt idx="55">
                  <c:v>1320.3</c:v>
                </c:pt>
                <c:pt idx="56">
                  <c:v>1314.8</c:v>
                </c:pt>
                <c:pt idx="57">
                  <c:v>1303.55</c:v>
                </c:pt>
                <c:pt idx="58">
                  <c:v>1303.55</c:v>
                </c:pt>
                <c:pt idx="59">
                  <c:v>1314.2</c:v>
                </c:pt>
                <c:pt idx="60">
                  <c:v>1315.1</c:v>
                </c:pt>
                <c:pt idx="61">
                  <c:v>1342.2</c:v>
                </c:pt>
                <c:pt idx="62">
                  <c:v>1343.2</c:v>
                </c:pt>
                <c:pt idx="63">
                  <c:v>1343.2</c:v>
                </c:pt>
                <c:pt idx="64">
                  <c:v>1343.2</c:v>
                </c:pt>
                <c:pt idx="65">
                  <c:v>1337.95</c:v>
                </c:pt>
                <c:pt idx="66">
                  <c:v>1326.4</c:v>
                </c:pt>
                <c:pt idx="67">
                  <c:v>1321.95</c:v>
                </c:pt>
                <c:pt idx="68">
                  <c:v>1315.8</c:v>
                </c:pt>
                <c:pt idx="69">
                  <c:v>1312</c:v>
                </c:pt>
                <c:pt idx="70">
                  <c:v>1312</c:v>
                </c:pt>
                <c:pt idx="71">
                  <c:v>1311.88</c:v>
                </c:pt>
                <c:pt idx="72">
                  <c:v>1266.25</c:v>
                </c:pt>
                <c:pt idx="73">
                  <c:v>1263</c:v>
                </c:pt>
                <c:pt idx="74">
                  <c:v>1254.7</c:v>
                </c:pt>
                <c:pt idx="75">
                  <c:v>1240.25</c:v>
                </c:pt>
                <c:pt idx="76">
                  <c:v>1240.25</c:v>
                </c:pt>
                <c:pt idx="77">
                  <c:v>1253.0999999999999</c:v>
                </c:pt>
                <c:pt idx="78">
                  <c:v>1245.25</c:v>
                </c:pt>
                <c:pt idx="79">
                  <c:v>1262.3499999999999</c:v>
                </c:pt>
                <c:pt idx="80">
                  <c:v>1260.25</c:v>
                </c:pt>
                <c:pt idx="81">
                  <c:v>1250.55</c:v>
                </c:pt>
                <c:pt idx="82">
                  <c:v>1250.55</c:v>
                </c:pt>
                <c:pt idx="83">
                  <c:v>1254</c:v>
                </c:pt>
                <c:pt idx="84">
                  <c:v>1265.25</c:v>
                </c:pt>
                <c:pt idx="85">
                  <c:v>1272.25</c:v>
                </c:pt>
                <c:pt idx="86">
                  <c:v>1263.6300000000001</c:v>
                </c:pt>
                <c:pt idx="87">
                  <c:v>1266.75</c:v>
                </c:pt>
                <c:pt idx="88">
                  <c:v>1266.75</c:v>
                </c:pt>
                <c:pt idx="89">
                  <c:v>1255.55</c:v>
                </c:pt>
                <c:pt idx="90">
                  <c:v>1276.75</c:v>
                </c:pt>
                <c:pt idx="91">
                  <c:v>1265.75</c:v>
                </c:pt>
                <c:pt idx="92">
                  <c:v>1265.75</c:v>
                </c:pt>
                <c:pt idx="93">
                  <c:v>1284.25</c:v>
                </c:pt>
                <c:pt idx="94">
                  <c:v>1277.7</c:v>
                </c:pt>
                <c:pt idx="95">
                  <c:v>1276.7</c:v>
                </c:pt>
                <c:pt idx="96">
                  <c:v>1289.05</c:v>
                </c:pt>
                <c:pt idx="97">
                  <c:v>1298.0999999999999</c:v>
                </c:pt>
                <c:pt idx="98">
                  <c:v>1303.05</c:v>
                </c:pt>
                <c:pt idx="99">
                  <c:v>1304.25</c:v>
                </c:pt>
                <c:pt idx="100">
                  <c:v>1279.25</c:v>
                </c:pt>
                <c:pt idx="101">
                  <c:v>1271.25</c:v>
                </c:pt>
                <c:pt idx="102">
                  <c:v>1270.55</c:v>
                </c:pt>
                <c:pt idx="103">
                  <c:v>1246.95</c:v>
                </c:pt>
                <c:pt idx="104">
                  <c:v>1227.5999999999999</c:v>
                </c:pt>
                <c:pt idx="105">
                  <c:v>1211.25</c:v>
                </c:pt>
                <c:pt idx="106">
                  <c:v>1221.0999999999999</c:v>
                </c:pt>
                <c:pt idx="107">
                  <c:v>1228.7</c:v>
                </c:pt>
                <c:pt idx="108">
                  <c:v>1224.1500000000001</c:v>
                </c:pt>
                <c:pt idx="109">
                  <c:v>1222.78</c:v>
                </c:pt>
                <c:pt idx="110">
                  <c:v>1208.55</c:v>
                </c:pt>
                <c:pt idx="111">
                  <c:v>1207.25</c:v>
                </c:pt>
                <c:pt idx="112">
                  <c:v>1212.3</c:v>
                </c:pt>
                <c:pt idx="113">
                  <c:v>1193.3800000000001</c:v>
                </c:pt>
                <c:pt idx="114">
                  <c:v>1184.08</c:v>
                </c:pt>
                <c:pt idx="115">
                  <c:v>1182.25</c:v>
                </c:pt>
                <c:pt idx="116">
                  <c:v>1182.25</c:v>
                </c:pt>
                <c:pt idx="117">
                  <c:v>1194.75</c:v>
                </c:pt>
                <c:pt idx="118">
                  <c:v>1187.75</c:v>
                </c:pt>
                <c:pt idx="119">
                  <c:v>1168.55</c:v>
                </c:pt>
                <c:pt idx="120">
                  <c:v>1161</c:v>
                </c:pt>
                <c:pt idx="121">
                  <c:v>1177.5</c:v>
                </c:pt>
                <c:pt idx="122">
                  <c:v>1178.8499999999999</c:v>
                </c:pt>
                <c:pt idx="123">
                  <c:v>1178.75</c:v>
                </c:pt>
                <c:pt idx="124">
                  <c:v>1173.95</c:v>
                </c:pt>
                <c:pt idx="125">
                  <c:v>1170.75</c:v>
                </c:pt>
                <c:pt idx="126">
                  <c:v>1160.3499999999999</c:v>
                </c:pt>
                <c:pt idx="127">
                  <c:v>1162.45</c:v>
                </c:pt>
                <c:pt idx="128">
                  <c:v>1158.25</c:v>
                </c:pt>
                <c:pt idx="129">
                  <c:v>1140.25</c:v>
                </c:pt>
                <c:pt idx="130">
                  <c:v>1128.2</c:v>
                </c:pt>
                <c:pt idx="131">
                  <c:v>1131.25</c:v>
                </c:pt>
                <c:pt idx="132">
                  <c:v>1144.75</c:v>
                </c:pt>
                <c:pt idx="133">
                  <c:v>1132.05</c:v>
                </c:pt>
                <c:pt idx="134">
                  <c:v>1131.25</c:v>
                </c:pt>
                <c:pt idx="135">
                  <c:v>1128.78</c:v>
                </c:pt>
                <c:pt idx="136">
                  <c:v>1133.95</c:v>
                </c:pt>
                <c:pt idx="137">
                  <c:v>1138.8499999999999</c:v>
                </c:pt>
                <c:pt idx="138">
                  <c:v>1141.58</c:v>
                </c:pt>
                <c:pt idx="139">
                  <c:v>1157.9000000000001</c:v>
                </c:pt>
                <c:pt idx="140">
                  <c:v>1141.25</c:v>
                </c:pt>
                <c:pt idx="141">
                  <c:v>1158.98</c:v>
                </c:pt>
                <c:pt idx="142">
                  <c:v>1168.8800000000001</c:v>
                </c:pt>
                <c:pt idx="143">
                  <c:v>1179.8800000000001</c:v>
                </c:pt>
                <c:pt idx="144">
                  <c:v>1169.75</c:v>
                </c:pt>
                <c:pt idx="145">
                  <c:v>1188.75</c:v>
                </c:pt>
                <c:pt idx="146">
                  <c:v>1189.25</c:v>
                </c:pt>
                <c:pt idx="147">
                  <c:v>1197.45</c:v>
                </c:pt>
                <c:pt idx="148">
                  <c:v>1212.75</c:v>
                </c:pt>
                <c:pt idx="149">
                  <c:v>1216.8499999999999</c:v>
                </c:pt>
                <c:pt idx="150">
                  <c:v>1220.08</c:v>
                </c:pt>
                <c:pt idx="151">
                  <c:v>1213.75</c:v>
                </c:pt>
                <c:pt idx="152">
                  <c:v>1193.3499999999999</c:v>
                </c:pt>
                <c:pt idx="153">
                  <c:v>1219.45</c:v>
                </c:pt>
                <c:pt idx="154">
                  <c:v>1215.3499999999999</c:v>
                </c:pt>
                <c:pt idx="155">
                  <c:v>1203.75</c:v>
                </c:pt>
                <c:pt idx="156">
                  <c:v>1180.6300000000001</c:v>
                </c:pt>
                <c:pt idx="157">
                  <c:v>1191.18</c:v>
                </c:pt>
                <c:pt idx="158">
                  <c:v>1191.18</c:v>
                </c:pt>
                <c:pt idx="159">
                  <c:v>1197.75</c:v>
                </c:pt>
                <c:pt idx="160">
                  <c:v>1215.3499999999999</c:v>
                </c:pt>
                <c:pt idx="161">
                  <c:v>1214.75</c:v>
                </c:pt>
                <c:pt idx="162">
                  <c:v>1224.05</c:v>
                </c:pt>
                <c:pt idx="163">
                  <c:v>1220.2</c:v>
                </c:pt>
                <c:pt idx="164">
                  <c:v>1220.2</c:v>
                </c:pt>
                <c:pt idx="165">
                  <c:v>1235.83</c:v>
                </c:pt>
                <c:pt idx="166">
                  <c:v>1233.75</c:v>
                </c:pt>
                <c:pt idx="167">
                  <c:v>1242.3800000000001</c:v>
                </c:pt>
                <c:pt idx="168">
                  <c:v>1226.33</c:v>
                </c:pt>
                <c:pt idx="169">
                  <c:v>1233.58</c:v>
                </c:pt>
                <c:pt idx="170">
                  <c:v>1233.58</c:v>
                </c:pt>
                <c:pt idx="171">
                  <c:v>1226.95</c:v>
                </c:pt>
                <c:pt idx="172">
                  <c:v>1228.68</c:v>
                </c:pt>
                <c:pt idx="173">
                  <c:v>1239.3499999999999</c:v>
                </c:pt>
                <c:pt idx="174">
                  <c:v>1235.03</c:v>
                </c:pt>
                <c:pt idx="175">
                  <c:v>1230.25</c:v>
                </c:pt>
                <c:pt idx="176">
                  <c:v>1249.75</c:v>
                </c:pt>
                <c:pt idx="177">
                  <c:v>1235.95</c:v>
                </c:pt>
                <c:pt idx="178">
                  <c:v>1237.5999999999999</c:v>
                </c:pt>
                <c:pt idx="179">
                  <c:v>1249.3</c:v>
                </c:pt>
                <c:pt idx="180">
                  <c:v>1256.98</c:v>
                </c:pt>
                <c:pt idx="181">
                  <c:v>1256.98</c:v>
                </c:pt>
                <c:pt idx="182">
                  <c:v>1247.25</c:v>
                </c:pt>
                <c:pt idx="183">
                  <c:v>1248.3800000000001</c:v>
                </c:pt>
                <c:pt idx="184">
                  <c:v>1249.75</c:v>
                </c:pt>
                <c:pt idx="185">
                  <c:v>1234.6500000000001</c:v>
                </c:pt>
                <c:pt idx="186">
                  <c:v>1234.78</c:v>
                </c:pt>
                <c:pt idx="187">
                  <c:v>1234.78</c:v>
                </c:pt>
                <c:pt idx="188">
                  <c:v>1228.05</c:v>
                </c:pt>
                <c:pt idx="189">
                  <c:v>1212.95</c:v>
                </c:pt>
                <c:pt idx="190">
                  <c:v>1205.25</c:v>
                </c:pt>
                <c:pt idx="191">
                  <c:v>1200.9000000000001</c:v>
                </c:pt>
                <c:pt idx="192">
                  <c:v>1204.8</c:v>
                </c:pt>
                <c:pt idx="193">
                  <c:v>1206.3499999999999</c:v>
                </c:pt>
                <c:pt idx="194">
                  <c:v>1202.6300000000001</c:v>
                </c:pt>
                <c:pt idx="195">
                  <c:v>1199.03</c:v>
                </c:pt>
                <c:pt idx="196">
                  <c:v>1218.8800000000001</c:v>
                </c:pt>
                <c:pt idx="197">
                  <c:v>1227.08</c:v>
                </c:pt>
                <c:pt idx="198">
                  <c:v>1229.1500000000001</c:v>
                </c:pt>
                <c:pt idx="199">
                  <c:v>1230.83</c:v>
                </c:pt>
                <c:pt idx="200">
                  <c:v>1234.3800000000001</c:v>
                </c:pt>
                <c:pt idx="201">
                  <c:v>1245.8800000000001</c:v>
                </c:pt>
                <c:pt idx="202">
                  <c:v>1247.48</c:v>
                </c:pt>
                <c:pt idx="203">
                  <c:v>1244.8800000000001</c:v>
                </c:pt>
                <c:pt idx="204">
                  <c:v>1254.98</c:v>
                </c:pt>
                <c:pt idx="205">
                  <c:v>1254.98</c:v>
                </c:pt>
                <c:pt idx="206">
                  <c:v>1257.45</c:v>
                </c:pt>
                <c:pt idx="207">
                  <c:v>1256.1500000000001</c:v>
                </c:pt>
                <c:pt idx="208">
                  <c:v>1252.45</c:v>
                </c:pt>
                <c:pt idx="209">
                  <c:v>1256.25</c:v>
                </c:pt>
                <c:pt idx="210">
                  <c:v>1249.1300000000001</c:v>
                </c:pt>
                <c:pt idx="211">
                  <c:v>1249.1300000000001</c:v>
                </c:pt>
                <c:pt idx="212">
                  <c:v>1258.25</c:v>
                </c:pt>
                <c:pt idx="213">
                  <c:v>1253.75</c:v>
                </c:pt>
                <c:pt idx="214">
                  <c:v>1255.3</c:v>
                </c:pt>
                <c:pt idx="215">
                  <c:v>1253.55</c:v>
                </c:pt>
                <c:pt idx="216">
                  <c:v>1254.05</c:v>
                </c:pt>
                <c:pt idx="217">
                  <c:v>1254.05</c:v>
                </c:pt>
                <c:pt idx="218">
                  <c:v>1254.05</c:v>
                </c:pt>
                <c:pt idx="219">
                  <c:v>1254.73</c:v>
                </c:pt>
                <c:pt idx="220">
                  <c:v>1276.75</c:v>
                </c:pt>
                <c:pt idx="221">
                  <c:v>1286.5999999999999</c:v>
                </c:pt>
                <c:pt idx="222">
                  <c:v>1299.75</c:v>
                </c:pt>
                <c:pt idx="223">
                  <c:v>1284.8</c:v>
                </c:pt>
                <c:pt idx="224">
                  <c:v>1289.6500000000001</c:v>
                </c:pt>
                <c:pt idx="225">
                  <c:v>1281.4000000000001</c:v>
                </c:pt>
                <c:pt idx="226">
                  <c:v>1286.75</c:v>
                </c:pt>
                <c:pt idx="227">
                  <c:v>1285</c:v>
                </c:pt>
                <c:pt idx="228">
                  <c:v>1278</c:v>
                </c:pt>
                <c:pt idx="229">
                  <c:v>1263.75</c:v>
                </c:pt>
                <c:pt idx="230">
                  <c:v>1272.25</c:v>
                </c:pt>
                <c:pt idx="231">
                  <c:v>1268.25</c:v>
                </c:pt>
                <c:pt idx="232">
                  <c:v>1268.1500000000001</c:v>
                </c:pt>
                <c:pt idx="233">
                  <c:v>1268.1500000000001</c:v>
                </c:pt>
                <c:pt idx="234">
                  <c:v>1256.8</c:v>
                </c:pt>
                <c:pt idx="235">
                  <c:v>1254.5999999999999</c:v>
                </c:pt>
                <c:pt idx="236">
                  <c:v>1238.3800000000001</c:v>
                </c:pt>
                <c:pt idx="237">
                  <c:v>1227.75</c:v>
                </c:pt>
                <c:pt idx="238">
                  <c:v>1221.2</c:v>
                </c:pt>
                <c:pt idx="239">
                  <c:v>1222.3</c:v>
                </c:pt>
                <c:pt idx="240">
                  <c:v>1210.7</c:v>
                </c:pt>
                <c:pt idx="241">
                  <c:v>1219.1500000000001</c:v>
                </c:pt>
                <c:pt idx="242">
                  <c:v>1213.05</c:v>
                </c:pt>
                <c:pt idx="243">
                  <c:v>1233.25</c:v>
                </c:pt>
                <c:pt idx="244">
                  <c:v>1226.25</c:v>
                </c:pt>
                <c:pt idx="245">
                  <c:v>1230.73</c:v>
                </c:pt>
                <c:pt idx="246">
                  <c:v>1241.75</c:v>
                </c:pt>
                <c:pt idx="247">
                  <c:v>1260.73</c:v>
                </c:pt>
                <c:pt idx="248">
                  <c:v>1245.95</c:v>
                </c:pt>
                <c:pt idx="249">
                  <c:v>1255.55</c:v>
                </c:pt>
                <c:pt idx="250">
                  <c:v>1255.55</c:v>
                </c:pt>
                <c:pt idx="251">
                  <c:v>1260.45</c:v>
                </c:pt>
                <c:pt idx="252">
                  <c:v>1251.1500000000001</c:v>
                </c:pt>
                <c:pt idx="253">
                  <c:v>1258.2</c:v>
                </c:pt>
                <c:pt idx="254">
                  <c:v>1249</c:v>
                </c:pt>
                <c:pt idx="255">
                  <c:v>1267.05</c:v>
                </c:pt>
                <c:pt idx="256">
                  <c:v>1267.05</c:v>
                </c:pt>
                <c:pt idx="257">
                  <c:v>1271.45</c:v>
                </c:pt>
                <c:pt idx="258">
                  <c:v>1269.5</c:v>
                </c:pt>
                <c:pt idx="259">
                  <c:v>1275.5</c:v>
                </c:pt>
                <c:pt idx="260">
                  <c:v>1265.6500000000001</c:v>
                </c:pt>
                <c:pt idx="261">
                  <c:v>1279.98</c:v>
                </c:pt>
                <c:pt idx="262">
                  <c:v>1279.95</c:v>
                </c:pt>
                <c:pt idx="263">
                  <c:v>1298.75</c:v>
                </c:pt>
                <c:pt idx="264">
                  <c:v>1286.93</c:v>
                </c:pt>
                <c:pt idx="265">
                  <c:v>1278.6500000000001</c:v>
                </c:pt>
                <c:pt idx="266">
                  <c:v>1266.4000000000001</c:v>
                </c:pt>
                <c:pt idx="267">
                  <c:v>1266.4000000000001</c:v>
                </c:pt>
                <c:pt idx="268">
                  <c:v>1263.25</c:v>
                </c:pt>
                <c:pt idx="269">
                  <c:v>1265.8499999999999</c:v>
                </c:pt>
                <c:pt idx="270">
                  <c:v>1281.45</c:v>
                </c:pt>
                <c:pt idx="271">
                  <c:v>1254</c:v>
                </c:pt>
                <c:pt idx="272">
                  <c:v>1253.6300000000001</c:v>
                </c:pt>
                <c:pt idx="273">
                  <c:v>1243.25</c:v>
                </c:pt>
                <c:pt idx="274">
                  <c:v>1240.25</c:v>
                </c:pt>
                <c:pt idx="275">
                  <c:v>1246.55</c:v>
                </c:pt>
                <c:pt idx="276">
                  <c:v>1259.93</c:v>
                </c:pt>
                <c:pt idx="277">
                  <c:v>1256.9000000000001</c:v>
                </c:pt>
                <c:pt idx="278">
                  <c:v>1244.45</c:v>
                </c:pt>
                <c:pt idx="279">
                  <c:v>1244.75</c:v>
                </c:pt>
                <c:pt idx="280">
                  <c:v>1249.33</c:v>
                </c:pt>
                <c:pt idx="281">
                  <c:v>1245.73</c:v>
                </c:pt>
                <c:pt idx="282">
                  <c:v>1241.5999999999999</c:v>
                </c:pt>
                <c:pt idx="283">
                  <c:v>1241.5999999999999</c:v>
                </c:pt>
                <c:pt idx="284">
                  <c:v>1249.8</c:v>
                </c:pt>
                <c:pt idx="285">
                  <c:v>1218.1500000000001</c:v>
                </c:pt>
                <c:pt idx="286">
                  <c:v>1220.4000000000001</c:v>
                </c:pt>
                <c:pt idx="287">
                  <c:v>1226.95</c:v>
                </c:pt>
                <c:pt idx="288">
                  <c:v>1225.1500000000001</c:v>
                </c:pt>
                <c:pt idx="289">
                  <c:v>1207.25</c:v>
                </c:pt>
                <c:pt idx="290">
                  <c:v>1207.25</c:v>
                </c:pt>
                <c:pt idx="291">
                  <c:v>1206.3499999999999</c:v>
                </c:pt>
                <c:pt idx="292">
                  <c:v>1217.7</c:v>
                </c:pt>
                <c:pt idx="293">
                  <c:v>1218.75</c:v>
                </c:pt>
                <c:pt idx="294">
                  <c:v>1209.45</c:v>
                </c:pt>
                <c:pt idx="295">
                  <c:v>1250.8800000000001</c:v>
                </c:pt>
                <c:pt idx="296">
                  <c:v>1234.75</c:v>
                </c:pt>
                <c:pt idx="297">
                  <c:v>1237.75</c:v>
                </c:pt>
                <c:pt idx="298">
                  <c:v>1249.75</c:v>
                </c:pt>
                <c:pt idx="299">
                  <c:v>1240.8800000000001</c:v>
                </c:pt>
                <c:pt idx="300">
                  <c:v>1247.75</c:v>
                </c:pt>
                <c:pt idx="301">
                  <c:v>1254.9000000000001</c:v>
                </c:pt>
                <c:pt idx="302">
                  <c:v>1262.75</c:v>
                </c:pt>
                <c:pt idx="303">
                  <c:v>1249.05</c:v>
                </c:pt>
                <c:pt idx="304">
                  <c:v>1261.0999999999999</c:v>
                </c:pt>
                <c:pt idx="305">
                  <c:v>1259</c:v>
                </c:pt>
                <c:pt idx="306">
                  <c:v>1269.25</c:v>
                </c:pt>
                <c:pt idx="307">
                  <c:v>1269.55</c:v>
                </c:pt>
                <c:pt idx="308">
                  <c:v>1269.05</c:v>
                </c:pt>
                <c:pt idx="309">
                  <c:v>1266.7</c:v>
                </c:pt>
                <c:pt idx="310">
                  <c:v>1268.6500000000001</c:v>
                </c:pt>
                <c:pt idx="311">
                  <c:v>1258.5999999999999</c:v>
                </c:pt>
                <c:pt idx="312">
                  <c:v>1258.5999999999999</c:v>
                </c:pt>
                <c:pt idx="313">
                  <c:v>1257.7</c:v>
                </c:pt>
                <c:pt idx="314">
                  <c:v>1261.5</c:v>
                </c:pt>
                <c:pt idx="315">
                  <c:v>1277.58</c:v>
                </c:pt>
                <c:pt idx="316">
                  <c:v>1285.2</c:v>
                </c:pt>
                <c:pt idx="317">
                  <c:v>1289.2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0-4EE9-8A0C-E32571C3D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369216"/>
        <c:axId val="387375104"/>
      </c:lineChart>
      <c:dateAx>
        <c:axId val="387369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375104"/>
        <c:crosses val="autoZero"/>
        <c:auto val="1"/>
        <c:lblOffset val="100"/>
        <c:baseTimeUnit val="days"/>
      </c:dateAx>
      <c:valAx>
        <c:axId val="387375104"/>
        <c:scaling>
          <c:orientation val="minMax"/>
          <c:min val="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736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plata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Cartera!$C$2:$C$319</c:f>
              <c:numCache>
                <c:formatCode>m/d/yyyy</c:formatCode>
                <c:ptCount val="318"/>
                <c:pt idx="0">
                  <c:v>42562</c:v>
                </c:pt>
                <c:pt idx="1">
                  <c:v>42563</c:v>
                </c:pt>
                <c:pt idx="2">
                  <c:v>42564</c:v>
                </c:pt>
                <c:pt idx="3">
                  <c:v>42565</c:v>
                </c:pt>
                <c:pt idx="4">
                  <c:v>42566</c:v>
                </c:pt>
                <c:pt idx="5">
                  <c:v>42568</c:v>
                </c:pt>
                <c:pt idx="6">
                  <c:v>42569</c:v>
                </c:pt>
                <c:pt idx="7">
                  <c:v>42570</c:v>
                </c:pt>
                <c:pt idx="8">
                  <c:v>42571</c:v>
                </c:pt>
                <c:pt idx="9">
                  <c:v>42572</c:v>
                </c:pt>
                <c:pt idx="10">
                  <c:v>42573</c:v>
                </c:pt>
                <c:pt idx="11">
                  <c:v>42575</c:v>
                </c:pt>
                <c:pt idx="12">
                  <c:v>42576</c:v>
                </c:pt>
                <c:pt idx="13">
                  <c:v>42577</c:v>
                </c:pt>
                <c:pt idx="14">
                  <c:v>42578</c:v>
                </c:pt>
                <c:pt idx="15">
                  <c:v>42579</c:v>
                </c:pt>
                <c:pt idx="16">
                  <c:v>42580</c:v>
                </c:pt>
                <c:pt idx="17">
                  <c:v>42582</c:v>
                </c:pt>
                <c:pt idx="18">
                  <c:v>42583</c:v>
                </c:pt>
                <c:pt idx="19">
                  <c:v>42584</c:v>
                </c:pt>
                <c:pt idx="20">
                  <c:v>42585</c:v>
                </c:pt>
                <c:pt idx="21">
                  <c:v>42586</c:v>
                </c:pt>
                <c:pt idx="22">
                  <c:v>42587</c:v>
                </c:pt>
                <c:pt idx="23">
                  <c:v>42589</c:v>
                </c:pt>
                <c:pt idx="24">
                  <c:v>42590</c:v>
                </c:pt>
                <c:pt idx="25">
                  <c:v>42591</c:v>
                </c:pt>
                <c:pt idx="26">
                  <c:v>42592</c:v>
                </c:pt>
                <c:pt idx="27">
                  <c:v>42593</c:v>
                </c:pt>
                <c:pt idx="28">
                  <c:v>42594</c:v>
                </c:pt>
                <c:pt idx="29">
                  <c:v>42596</c:v>
                </c:pt>
                <c:pt idx="30">
                  <c:v>42597</c:v>
                </c:pt>
                <c:pt idx="31">
                  <c:v>42598</c:v>
                </c:pt>
                <c:pt idx="32">
                  <c:v>42599</c:v>
                </c:pt>
                <c:pt idx="33">
                  <c:v>42600</c:v>
                </c:pt>
                <c:pt idx="34">
                  <c:v>42601</c:v>
                </c:pt>
                <c:pt idx="35">
                  <c:v>42603</c:v>
                </c:pt>
                <c:pt idx="36">
                  <c:v>42604</c:v>
                </c:pt>
                <c:pt idx="37">
                  <c:v>42605</c:v>
                </c:pt>
                <c:pt idx="38">
                  <c:v>42606</c:v>
                </c:pt>
                <c:pt idx="39">
                  <c:v>42607</c:v>
                </c:pt>
                <c:pt idx="40">
                  <c:v>42608</c:v>
                </c:pt>
                <c:pt idx="41">
                  <c:v>42610</c:v>
                </c:pt>
                <c:pt idx="42">
                  <c:v>42611</c:v>
                </c:pt>
                <c:pt idx="43">
                  <c:v>42612</c:v>
                </c:pt>
                <c:pt idx="44">
                  <c:v>42613</c:v>
                </c:pt>
                <c:pt idx="45">
                  <c:v>42614</c:v>
                </c:pt>
                <c:pt idx="46">
                  <c:v>42615</c:v>
                </c:pt>
                <c:pt idx="47">
                  <c:v>42617</c:v>
                </c:pt>
                <c:pt idx="48">
                  <c:v>42618</c:v>
                </c:pt>
                <c:pt idx="49">
                  <c:v>42619</c:v>
                </c:pt>
                <c:pt idx="50">
                  <c:v>42620</c:v>
                </c:pt>
                <c:pt idx="51">
                  <c:v>42621</c:v>
                </c:pt>
                <c:pt idx="52">
                  <c:v>42622</c:v>
                </c:pt>
                <c:pt idx="53">
                  <c:v>42625</c:v>
                </c:pt>
                <c:pt idx="54">
                  <c:v>42626</c:v>
                </c:pt>
                <c:pt idx="55">
                  <c:v>42627</c:v>
                </c:pt>
                <c:pt idx="56">
                  <c:v>42628</c:v>
                </c:pt>
                <c:pt idx="57">
                  <c:v>42629</c:v>
                </c:pt>
                <c:pt idx="58">
                  <c:v>42631</c:v>
                </c:pt>
                <c:pt idx="59">
                  <c:v>42632</c:v>
                </c:pt>
                <c:pt idx="60">
                  <c:v>42633</c:v>
                </c:pt>
                <c:pt idx="61">
                  <c:v>42634</c:v>
                </c:pt>
                <c:pt idx="62">
                  <c:v>42635</c:v>
                </c:pt>
                <c:pt idx="63">
                  <c:v>42636</c:v>
                </c:pt>
                <c:pt idx="64">
                  <c:v>42638</c:v>
                </c:pt>
                <c:pt idx="65">
                  <c:v>42639</c:v>
                </c:pt>
                <c:pt idx="66">
                  <c:v>42640</c:v>
                </c:pt>
                <c:pt idx="67">
                  <c:v>42641</c:v>
                </c:pt>
                <c:pt idx="68">
                  <c:v>42642</c:v>
                </c:pt>
                <c:pt idx="69">
                  <c:v>42643</c:v>
                </c:pt>
                <c:pt idx="70">
                  <c:v>42645</c:v>
                </c:pt>
                <c:pt idx="71">
                  <c:v>42646</c:v>
                </c:pt>
                <c:pt idx="72">
                  <c:v>42647</c:v>
                </c:pt>
                <c:pt idx="73">
                  <c:v>42648</c:v>
                </c:pt>
                <c:pt idx="74">
                  <c:v>42649</c:v>
                </c:pt>
                <c:pt idx="75">
                  <c:v>42650</c:v>
                </c:pt>
                <c:pt idx="76">
                  <c:v>42652</c:v>
                </c:pt>
                <c:pt idx="77">
                  <c:v>42653</c:v>
                </c:pt>
                <c:pt idx="78">
                  <c:v>42654</c:v>
                </c:pt>
                <c:pt idx="79">
                  <c:v>42655</c:v>
                </c:pt>
                <c:pt idx="80">
                  <c:v>42656</c:v>
                </c:pt>
                <c:pt idx="81">
                  <c:v>42657</c:v>
                </c:pt>
                <c:pt idx="82">
                  <c:v>42659</c:v>
                </c:pt>
                <c:pt idx="83">
                  <c:v>42660</c:v>
                </c:pt>
                <c:pt idx="84">
                  <c:v>42661</c:v>
                </c:pt>
                <c:pt idx="85">
                  <c:v>42662</c:v>
                </c:pt>
                <c:pt idx="86">
                  <c:v>42663</c:v>
                </c:pt>
                <c:pt idx="87">
                  <c:v>42664</c:v>
                </c:pt>
                <c:pt idx="88">
                  <c:v>42666</c:v>
                </c:pt>
                <c:pt idx="89">
                  <c:v>42667</c:v>
                </c:pt>
                <c:pt idx="90">
                  <c:v>42668</c:v>
                </c:pt>
                <c:pt idx="91">
                  <c:v>42669</c:v>
                </c:pt>
                <c:pt idx="92">
                  <c:v>42670</c:v>
                </c:pt>
                <c:pt idx="93">
                  <c:v>42671</c:v>
                </c:pt>
                <c:pt idx="94">
                  <c:v>42673</c:v>
                </c:pt>
                <c:pt idx="95">
                  <c:v>42674</c:v>
                </c:pt>
                <c:pt idx="96">
                  <c:v>42675</c:v>
                </c:pt>
                <c:pt idx="97">
                  <c:v>42676</c:v>
                </c:pt>
                <c:pt idx="98">
                  <c:v>42677</c:v>
                </c:pt>
                <c:pt idx="99">
                  <c:v>42678</c:v>
                </c:pt>
                <c:pt idx="100">
                  <c:v>42681</c:v>
                </c:pt>
                <c:pt idx="101">
                  <c:v>42682</c:v>
                </c:pt>
                <c:pt idx="102">
                  <c:v>42683</c:v>
                </c:pt>
                <c:pt idx="103">
                  <c:v>42684</c:v>
                </c:pt>
                <c:pt idx="104">
                  <c:v>42685</c:v>
                </c:pt>
                <c:pt idx="105">
                  <c:v>42687</c:v>
                </c:pt>
                <c:pt idx="106">
                  <c:v>42688</c:v>
                </c:pt>
                <c:pt idx="107">
                  <c:v>42689</c:v>
                </c:pt>
                <c:pt idx="108">
                  <c:v>42690</c:v>
                </c:pt>
                <c:pt idx="109">
                  <c:v>42691</c:v>
                </c:pt>
                <c:pt idx="110">
                  <c:v>42692</c:v>
                </c:pt>
                <c:pt idx="111">
                  <c:v>42695</c:v>
                </c:pt>
                <c:pt idx="112">
                  <c:v>42696</c:v>
                </c:pt>
                <c:pt idx="113">
                  <c:v>42697</c:v>
                </c:pt>
                <c:pt idx="114">
                  <c:v>42698</c:v>
                </c:pt>
                <c:pt idx="115">
                  <c:v>42699</c:v>
                </c:pt>
                <c:pt idx="116">
                  <c:v>42701</c:v>
                </c:pt>
                <c:pt idx="117">
                  <c:v>42702</c:v>
                </c:pt>
                <c:pt idx="118">
                  <c:v>42703</c:v>
                </c:pt>
                <c:pt idx="119">
                  <c:v>42704</c:v>
                </c:pt>
                <c:pt idx="120">
                  <c:v>42705</c:v>
                </c:pt>
                <c:pt idx="121">
                  <c:v>42706</c:v>
                </c:pt>
                <c:pt idx="122">
                  <c:v>42709</c:v>
                </c:pt>
                <c:pt idx="123">
                  <c:v>42710</c:v>
                </c:pt>
                <c:pt idx="124">
                  <c:v>42711</c:v>
                </c:pt>
                <c:pt idx="125">
                  <c:v>42712</c:v>
                </c:pt>
                <c:pt idx="126">
                  <c:v>42713</c:v>
                </c:pt>
                <c:pt idx="127">
                  <c:v>42716</c:v>
                </c:pt>
                <c:pt idx="128">
                  <c:v>42717</c:v>
                </c:pt>
                <c:pt idx="129">
                  <c:v>42718</c:v>
                </c:pt>
                <c:pt idx="130">
                  <c:v>42719</c:v>
                </c:pt>
                <c:pt idx="131">
                  <c:v>42720</c:v>
                </c:pt>
                <c:pt idx="132">
                  <c:v>42723</c:v>
                </c:pt>
                <c:pt idx="133">
                  <c:v>42724</c:v>
                </c:pt>
                <c:pt idx="134">
                  <c:v>42725</c:v>
                </c:pt>
                <c:pt idx="135">
                  <c:v>42726</c:v>
                </c:pt>
                <c:pt idx="136">
                  <c:v>42727</c:v>
                </c:pt>
                <c:pt idx="137">
                  <c:v>42731</c:v>
                </c:pt>
                <c:pt idx="138">
                  <c:v>42732</c:v>
                </c:pt>
                <c:pt idx="139">
                  <c:v>42733</c:v>
                </c:pt>
                <c:pt idx="140">
                  <c:v>42734</c:v>
                </c:pt>
                <c:pt idx="141">
                  <c:v>42738</c:v>
                </c:pt>
                <c:pt idx="142">
                  <c:v>42739</c:v>
                </c:pt>
                <c:pt idx="143">
                  <c:v>42740</c:v>
                </c:pt>
                <c:pt idx="144">
                  <c:v>42741</c:v>
                </c:pt>
                <c:pt idx="145">
                  <c:v>42744</c:v>
                </c:pt>
                <c:pt idx="146">
                  <c:v>42745</c:v>
                </c:pt>
                <c:pt idx="147">
                  <c:v>42748</c:v>
                </c:pt>
                <c:pt idx="148">
                  <c:v>42751</c:v>
                </c:pt>
                <c:pt idx="149">
                  <c:v>42752</c:v>
                </c:pt>
                <c:pt idx="150">
                  <c:v>42753</c:v>
                </c:pt>
                <c:pt idx="151">
                  <c:v>42754</c:v>
                </c:pt>
                <c:pt idx="152">
                  <c:v>42757</c:v>
                </c:pt>
                <c:pt idx="153">
                  <c:v>42758</c:v>
                </c:pt>
                <c:pt idx="154">
                  <c:v>42759</c:v>
                </c:pt>
                <c:pt idx="155">
                  <c:v>42760</c:v>
                </c:pt>
                <c:pt idx="156">
                  <c:v>42761</c:v>
                </c:pt>
                <c:pt idx="157">
                  <c:v>42762</c:v>
                </c:pt>
                <c:pt idx="158">
                  <c:v>42764</c:v>
                </c:pt>
                <c:pt idx="159">
                  <c:v>42765</c:v>
                </c:pt>
                <c:pt idx="160">
                  <c:v>42766</c:v>
                </c:pt>
                <c:pt idx="161">
                  <c:v>42767</c:v>
                </c:pt>
                <c:pt idx="162">
                  <c:v>42768</c:v>
                </c:pt>
                <c:pt idx="163">
                  <c:v>42769</c:v>
                </c:pt>
                <c:pt idx="164">
                  <c:v>42771</c:v>
                </c:pt>
                <c:pt idx="165">
                  <c:v>42772</c:v>
                </c:pt>
                <c:pt idx="166">
                  <c:v>42773</c:v>
                </c:pt>
                <c:pt idx="167">
                  <c:v>42774</c:v>
                </c:pt>
                <c:pt idx="168">
                  <c:v>42775</c:v>
                </c:pt>
                <c:pt idx="169">
                  <c:v>42776</c:v>
                </c:pt>
                <c:pt idx="170">
                  <c:v>42778</c:v>
                </c:pt>
                <c:pt idx="171">
                  <c:v>42779</c:v>
                </c:pt>
                <c:pt idx="172">
                  <c:v>42780</c:v>
                </c:pt>
                <c:pt idx="173">
                  <c:v>42782</c:v>
                </c:pt>
                <c:pt idx="174">
                  <c:v>42783</c:v>
                </c:pt>
                <c:pt idx="175">
                  <c:v>42785</c:v>
                </c:pt>
                <c:pt idx="176">
                  <c:v>42786</c:v>
                </c:pt>
                <c:pt idx="177">
                  <c:v>42787</c:v>
                </c:pt>
                <c:pt idx="178">
                  <c:v>42788</c:v>
                </c:pt>
                <c:pt idx="179">
                  <c:v>42789</c:v>
                </c:pt>
                <c:pt idx="180">
                  <c:v>42790</c:v>
                </c:pt>
                <c:pt idx="181">
                  <c:v>42792</c:v>
                </c:pt>
                <c:pt idx="182">
                  <c:v>42793</c:v>
                </c:pt>
                <c:pt idx="183">
                  <c:v>42794</c:v>
                </c:pt>
                <c:pt idx="184">
                  <c:v>42795</c:v>
                </c:pt>
                <c:pt idx="185">
                  <c:v>42796</c:v>
                </c:pt>
                <c:pt idx="186">
                  <c:v>42797</c:v>
                </c:pt>
                <c:pt idx="187">
                  <c:v>42799</c:v>
                </c:pt>
                <c:pt idx="188">
                  <c:v>42800</c:v>
                </c:pt>
                <c:pt idx="189">
                  <c:v>42801</c:v>
                </c:pt>
                <c:pt idx="190">
                  <c:v>42802</c:v>
                </c:pt>
                <c:pt idx="191">
                  <c:v>42803</c:v>
                </c:pt>
                <c:pt idx="192">
                  <c:v>42804</c:v>
                </c:pt>
                <c:pt idx="193">
                  <c:v>42806</c:v>
                </c:pt>
                <c:pt idx="194">
                  <c:v>42807</c:v>
                </c:pt>
                <c:pt idx="195">
                  <c:v>42808</c:v>
                </c:pt>
                <c:pt idx="196">
                  <c:v>42809</c:v>
                </c:pt>
                <c:pt idx="197">
                  <c:v>42810</c:v>
                </c:pt>
                <c:pt idx="198">
                  <c:v>42811</c:v>
                </c:pt>
                <c:pt idx="199">
                  <c:v>42813</c:v>
                </c:pt>
                <c:pt idx="200">
                  <c:v>42814</c:v>
                </c:pt>
                <c:pt idx="201">
                  <c:v>42815</c:v>
                </c:pt>
                <c:pt idx="202">
                  <c:v>42816</c:v>
                </c:pt>
                <c:pt idx="203">
                  <c:v>42817</c:v>
                </c:pt>
                <c:pt idx="204">
                  <c:v>42818</c:v>
                </c:pt>
                <c:pt idx="205">
                  <c:v>42820</c:v>
                </c:pt>
                <c:pt idx="206">
                  <c:v>42821</c:v>
                </c:pt>
                <c:pt idx="207">
                  <c:v>42822</c:v>
                </c:pt>
                <c:pt idx="208">
                  <c:v>42823</c:v>
                </c:pt>
                <c:pt idx="209">
                  <c:v>42824</c:v>
                </c:pt>
                <c:pt idx="210">
                  <c:v>42825</c:v>
                </c:pt>
                <c:pt idx="211">
                  <c:v>42827</c:v>
                </c:pt>
                <c:pt idx="212">
                  <c:v>42828</c:v>
                </c:pt>
                <c:pt idx="213">
                  <c:v>42829</c:v>
                </c:pt>
                <c:pt idx="214">
                  <c:v>42830</c:v>
                </c:pt>
                <c:pt idx="215">
                  <c:v>42831</c:v>
                </c:pt>
                <c:pt idx="216">
                  <c:v>42832</c:v>
                </c:pt>
                <c:pt idx="217">
                  <c:v>42833</c:v>
                </c:pt>
                <c:pt idx="218">
                  <c:v>42834</c:v>
                </c:pt>
                <c:pt idx="219">
                  <c:v>42835</c:v>
                </c:pt>
                <c:pt idx="220">
                  <c:v>42836</c:v>
                </c:pt>
                <c:pt idx="221">
                  <c:v>42837</c:v>
                </c:pt>
                <c:pt idx="222">
                  <c:v>42838</c:v>
                </c:pt>
                <c:pt idx="223">
                  <c:v>42842</c:v>
                </c:pt>
                <c:pt idx="224">
                  <c:v>42843</c:v>
                </c:pt>
                <c:pt idx="225">
                  <c:v>42844</c:v>
                </c:pt>
                <c:pt idx="226">
                  <c:v>42845</c:v>
                </c:pt>
                <c:pt idx="227">
                  <c:v>42846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42855</c:v>
                </c:pt>
                <c:pt idx="234">
                  <c:v>42856</c:v>
                </c:pt>
                <c:pt idx="235">
                  <c:v>42857</c:v>
                </c:pt>
                <c:pt idx="236">
                  <c:v>42858</c:v>
                </c:pt>
                <c:pt idx="237">
                  <c:v>42859</c:v>
                </c:pt>
                <c:pt idx="238">
                  <c:v>42860</c:v>
                </c:pt>
                <c:pt idx="239">
                  <c:v>42863</c:v>
                </c:pt>
                <c:pt idx="240">
                  <c:v>42864</c:v>
                </c:pt>
                <c:pt idx="241">
                  <c:v>42865</c:v>
                </c:pt>
                <c:pt idx="242">
                  <c:v>42866</c:v>
                </c:pt>
                <c:pt idx="243">
                  <c:v>42867</c:v>
                </c:pt>
                <c:pt idx="244">
                  <c:v>42869</c:v>
                </c:pt>
                <c:pt idx="245">
                  <c:v>42870</c:v>
                </c:pt>
                <c:pt idx="246">
                  <c:v>42871</c:v>
                </c:pt>
                <c:pt idx="247">
                  <c:v>42872</c:v>
                </c:pt>
                <c:pt idx="248">
                  <c:v>42873</c:v>
                </c:pt>
                <c:pt idx="249">
                  <c:v>42874</c:v>
                </c:pt>
                <c:pt idx="250">
                  <c:v>42876</c:v>
                </c:pt>
                <c:pt idx="251">
                  <c:v>42877</c:v>
                </c:pt>
                <c:pt idx="252">
                  <c:v>42878</c:v>
                </c:pt>
                <c:pt idx="253">
                  <c:v>42879</c:v>
                </c:pt>
                <c:pt idx="254">
                  <c:v>42880</c:v>
                </c:pt>
                <c:pt idx="255">
                  <c:v>42881</c:v>
                </c:pt>
                <c:pt idx="256">
                  <c:v>42883</c:v>
                </c:pt>
                <c:pt idx="257">
                  <c:v>42884</c:v>
                </c:pt>
                <c:pt idx="258">
                  <c:v>42885</c:v>
                </c:pt>
                <c:pt idx="259">
                  <c:v>42886</c:v>
                </c:pt>
                <c:pt idx="260">
                  <c:v>42887</c:v>
                </c:pt>
                <c:pt idx="261">
                  <c:v>42888</c:v>
                </c:pt>
                <c:pt idx="262">
                  <c:v>42891</c:v>
                </c:pt>
                <c:pt idx="263">
                  <c:v>42892</c:v>
                </c:pt>
                <c:pt idx="264">
                  <c:v>42893</c:v>
                </c:pt>
                <c:pt idx="265">
                  <c:v>42894</c:v>
                </c:pt>
                <c:pt idx="266">
                  <c:v>42895</c:v>
                </c:pt>
                <c:pt idx="267">
                  <c:v>42897</c:v>
                </c:pt>
                <c:pt idx="268">
                  <c:v>42898</c:v>
                </c:pt>
                <c:pt idx="269">
                  <c:v>42899</c:v>
                </c:pt>
                <c:pt idx="270">
                  <c:v>42900</c:v>
                </c:pt>
                <c:pt idx="271">
                  <c:v>42901</c:v>
                </c:pt>
                <c:pt idx="272">
                  <c:v>42902</c:v>
                </c:pt>
                <c:pt idx="273">
                  <c:v>42905</c:v>
                </c:pt>
                <c:pt idx="274">
                  <c:v>42906</c:v>
                </c:pt>
                <c:pt idx="275">
                  <c:v>42907</c:v>
                </c:pt>
                <c:pt idx="276">
                  <c:v>42908</c:v>
                </c:pt>
                <c:pt idx="277">
                  <c:v>42909</c:v>
                </c:pt>
                <c:pt idx="278">
                  <c:v>42912</c:v>
                </c:pt>
                <c:pt idx="279">
                  <c:v>42913</c:v>
                </c:pt>
                <c:pt idx="280">
                  <c:v>42914</c:v>
                </c:pt>
                <c:pt idx="281">
                  <c:v>42915</c:v>
                </c:pt>
                <c:pt idx="282">
                  <c:v>42916</c:v>
                </c:pt>
                <c:pt idx="283">
                  <c:v>42917</c:v>
                </c:pt>
                <c:pt idx="284">
                  <c:v>42918</c:v>
                </c:pt>
                <c:pt idx="285">
                  <c:v>42919</c:v>
                </c:pt>
                <c:pt idx="286">
                  <c:v>42920</c:v>
                </c:pt>
                <c:pt idx="287">
                  <c:v>42921</c:v>
                </c:pt>
                <c:pt idx="288">
                  <c:v>42922</c:v>
                </c:pt>
                <c:pt idx="289">
                  <c:v>42923</c:v>
                </c:pt>
                <c:pt idx="290">
                  <c:v>42925</c:v>
                </c:pt>
                <c:pt idx="291">
                  <c:v>42926</c:v>
                </c:pt>
                <c:pt idx="292">
                  <c:v>42927</c:v>
                </c:pt>
                <c:pt idx="293">
                  <c:v>42928</c:v>
                </c:pt>
                <c:pt idx="294">
                  <c:v>42929</c:v>
                </c:pt>
                <c:pt idx="295">
                  <c:v>42930</c:v>
                </c:pt>
                <c:pt idx="296">
                  <c:v>42932</c:v>
                </c:pt>
                <c:pt idx="297">
                  <c:v>42933</c:v>
                </c:pt>
                <c:pt idx="298">
                  <c:v>42934</c:v>
                </c:pt>
                <c:pt idx="299">
                  <c:v>42935</c:v>
                </c:pt>
                <c:pt idx="300">
                  <c:v>42936</c:v>
                </c:pt>
                <c:pt idx="301">
                  <c:v>42937</c:v>
                </c:pt>
                <c:pt idx="302">
                  <c:v>42940</c:v>
                </c:pt>
                <c:pt idx="303">
                  <c:v>42941</c:v>
                </c:pt>
                <c:pt idx="304">
                  <c:v>42942</c:v>
                </c:pt>
                <c:pt idx="305">
                  <c:v>42943</c:v>
                </c:pt>
                <c:pt idx="306">
                  <c:v>42944</c:v>
                </c:pt>
                <c:pt idx="307">
                  <c:v>42947</c:v>
                </c:pt>
                <c:pt idx="308">
                  <c:v>42948</c:v>
                </c:pt>
                <c:pt idx="309">
                  <c:v>42949</c:v>
                </c:pt>
                <c:pt idx="310">
                  <c:v>42950</c:v>
                </c:pt>
                <c:pt idx="311">
                  <c:v>42951</c:v>
                </c:pt>
                <c:pt idx="312">
                  <c:v>42953</c:v>
                </c:pt>
                <c:pt idx="313">
                  <c:v>42954</c:v>
                </c:pt>
                <c:pt idx="314">
                  <c:v>42955</c:v>
                </c:pt>
                <c:pt idx="315">
                  <c:v>42956</c:v>
                </c:pt>
                <c:pt idx="316">
                  <c:v>42957</c:v>
                </c:pt>
                <c:pt idx="317">
                  <c:v>42958</c:v>
                </c:pt>
              </c:numCache>
            </c:numRef>
          </c:cat>
          <c:val>
            <c:numRef>
              <c:f>Cartera!$N$2:$N$319</c:f>
              <c:numCache>
                <c:formatCode>General</c:formatCode>
                <c:ptCount val="318"/>
                <c:pt idx="0">
                  <c:v>20.29</c:v>
                </c:pt>
                <c:pt idx="1">
                  <c:v>20.16</c:v>
                </c:pt>
                <c:pt idx="2">
                  <c:v>20.36</c:v>
                </c:pt>
                <c:pt idx="3">
                  <c:v>20.329999999999998</c:v>
                </c:pt>
                <c:pt idx="4">
                  <c:v>20.3</c:v>
                </c:pt>
                <c:pt idx="5">
                  <c:v>20.3</c:v>
                </c:pt>
                <c:pt idx="6">
                  <c:v>20.05</c:v>
                </c:pt>
                <c:pt idx="7">
                  <c:v>19.91</c:v>
                </c:pt>
                <c:pt idx="8">
                  <c:v>19.3</c:v>
                </c:pt>
                <c:pt idx="9">
                  <c:v>19.899999999999999</c:v>
                </c:pt>
                <c:pt idx="10">
                  <c:v>19.64</c:v>
                </c:pt>
                <c:pt idx="11">
                  <c:v>19.64</c:v>
                </c:pt>
                <c:pt idx="12">
                  <c:v>19.45</c:v>
                </c:pt>
                <c:pt idx="13">
                  <c:v>19.760000000000002</c:v>
                </c:pt>
                <c:pt idx="14">
                  <c:v>20.36</c:v>
                </c:pt>
                <c:pt idx="15">
                  <c:v>20.170000000000002</c:v>
                </c:pt>
                <c:pt idx="16">
                  <c:v>20.34</c:v>
                </c:pt>
                <c:pt idx="17">
                  <c:v>20.34</c:v>
                </c:pt>
                <c:pt idx="18">
                  <c:v>20.32</c:v>
                </c:pt>
                <c:pt idx="19">
                  <c:v>20.63</c:v>
                </c:pt>
                <c:pt idx="20">
                  <c:v>20.41</c:v>
                </c:pt>
                <c:pt idx="21">
                  <c:v>20.36</c:v>
                </c:pt>
                <c:pt idx="22">
                  <c:v>19.62</c:v>
                </c:pt>
                <c:pt idx="23">
                  <c:v>19.62</c:v>
                </c:pt>
                <c:pt idx="24">
                  <c:v>19.64</c:v>
                </c:pt>
                <c:pt idx="25">
                  <c:v>19.87</c:v>
                </c:pt>
                <c:pt idx="26">
                  <c:v>20.100000000000001</c:v>
                </c:pt>
                <c:pt idx="27">
                  <c:v>19.96</c:v>
                </c:pt>
                <c:pt idx="28">
                  <c:v>19.72</c:v>
                </c:pt>
                <c:pt idx="29">
                  <c:v>19.72</c:v>
                </c:pt>
                <c:pt idx="30">
                  <c:v>19.82</c:v>
                </c:pt>
                <c:pt idx="31">
                  <c:v>19.8</c:v>
                </c:pt>
                <c:pt idx="32">
                  <c:v>19.71</c:v>
                </c:pt>
                <c:pt idx="33">
                  <c:v>19.760000000000002</c:v>
                </c:pt>
                <c:pt idx="34">
                  <c:v>19.27</c:v>
                </c:pt>
                <c:pt idx="35">
                  <c:v>19.27</c:v>
                </c:pt>
                <c:pt idx="36">
                  <c:v>18.920000000000002</c:v>
                </c:pt>
                <c:pt idx="37">
                  <c:v>18.829999999999998</c:v>
                </c:pt>
                <c:pt idx="38">
                  <c:v>18.55</c:v>
                </c:pt>
                <c:pt idx="39">
                  <c:v>18.55</c:v>
                </c:pt>
                <c:pt idx="40">
                  <c:v>18.649999999999999</c:v>
                </c:pt>
                <c:pt idx="41">
                  <c:v>18.649999999999999</c:v>
                </c:pt>
                <c:pt idx="42">
                  <c:v>18.88</c:v>
                </c:pt>
                <c:pt idx="43">
                  <c:v>18.62</c:v>
                </c:pt>
                <c:pt idx="44">
                  <c:v>18.66</c:v>
                </c:pt>
                <c:pt idx="45">
                  <c:v>18.89</c:v>
                </c:pt>
                <c:pt idx="46">
                  <c:v>19.579999999999998</c:v>
                </c:pt>
                <c:pt idx="47">
                  <c:v>19.579999999999998</c:v>
                </c:pt>
                <c:pt idx="48">
                  <c:v>19.52</c:v>
                </c:pt>
                <c:pt idx="49">
                  <c:v>20.059999999999999</c:v>
                </c:pt>
                <c:pt idx="50">
                  <c:v>19.79</c:v>
                </c:pt>
                <c:pt idx="51">
                  <c:v>19.45</c:v>
                </c:pt>
                <c:pt idx="52">
                  <c:v>19.059999999999999</c:v>
                </c:pt>
                <c:pt idx="53">
                  <c:v>19.100000000000001</c:v>
                </c:pt>
                <c:pt idx="54">
                  <c:v>18.86</c:v>
                </c:pt>
                <c:pt idx="55">
                  <c:v>19.12</c:v>
                </c:pt>
                <c:pt idx="56">
                  <c:v>18.98</c:v>
                </c:pt>
                <c:pt idx="57">
                  <c:v>18.78</c:v>
                </c:pt>
                <c:pt idx="58">
                  <c:v>18.78</c:v>
                </c:pt>
                <c:pt idx="59">
                  <c:v>19.09</c:v>
                </c:pt>
                <c:pt idx="60">
                  <c:v>19.3</c:v>
                </c:pt>
                <c:pt idx="61">
                  <c:v>19.850000000000001</c:v>
                </c:pt>
                <c:pt idx="62">
                  <c:v>19.88</c:v>
                </c:pt>
                <c:pt idx="63">
                  <c:v>19.670000000000002</c:v>
                </c:pt>
                <c:pt idx="64">
                  <c:v>19.670000000000002</c:v>
                </c:pt>
                <c:pt idx="65">
                  <c:v>19.43</c:v>
                </c:pt>
                <c:pt idx="66">
                  <c:v>19.14</c:v>
                </c:pt>
                <c:pt idx="67">
                  <c:v>19.22</c:v>
                </c:pt>
                <c:pt idx="68">
                  <c:v>19.100000000000001</c:v>
                </c:pt>
                <c:pt idx="69">
                  <c:v>19.16</c:v>
                </c:pt>
                <c:pt idx="70">
                  <c:v>19.16</c:v>
                </c:pt>
                <c:pt idx="71">
                  <c:v>18.75</c:v>
                </c:pt>
                <c:pt idx="72">
                  <c:v>17.829999999999998</c:v>
                </c:pt>
                <c:pt idx="73">
                  <c:v>17.739999999999998</c:v>
                </c:pt>
                <c:pt idx="74">
                  <c:v>17.32</c:v>
                </c:pt>
                <c:pt idx="75">
                  <c:v>17.55</c:v>
                </c:pt>
                <c:pt idx="76">
                  <c:v>17.55</c:v>
                </c:pt>
                <c:pt idx="77">
                  <c:v>17.66</c:v>
                </c:pt>
                <c:pt idx="78">
                  <c:v>17.46</c:v>
                </c:pt>
                <c:pt idx="79">
                  <c:v>17.489999999999998</c:v>
                </c:pt>
                <c:pt idx="80">
                  <c:v>17.5</c:v>
                </c:pt>
                <c:pt idx="81">
                  <c:v>17.43</c:v>
                </c:pt>
                <c:pt idx="82">
                  <c:v>17.43</c:v>
                </c:pt>
                <c:pt idx="83">
                  <c:v>17.47</c:v>
                </c:pt>
                <c:pt idx="84">
                  <c:v>17.63</c:v>
                </c:pt>
                <c:pt idx="85">
                  <c:v>17.68</c:v>
                </c:pt>
                <c:pt idx="86">
                  <c:v>17.55</c:v>
                </c:pt>
                <c:pt idx="87">
                  <c:v>17.88</c:v>
                </c:pt>
                <c:pt idx="88">
                  <c:v>17.88</c:v>
                </c:pt>
                <c:pt idx="89">
                  <c:v>17.47</c:v>
                </c:pt>
                <c:pt idx="90">
                  <c:v>17.82</c:v>
                </c:pt>
                <c:pt idx="91">
                  <c:v>17.62</c:v>
                </c:pt>
                <c:pt idx="92">
                  <c:v>17.63</c:v>
                </c:pt>
                <c:pt idx="93">
                  <c:v>17.77</c:v>
                </c:pt>
                <c:pt idx="94">
                  <c:v>17.82</c:v>
                </c:pt>
                <c:pt idx="95">
                  <c:v>17.88</c:v>
                </c:pt>
                <c:pt idx="96">
                  <c:v>18.37</c:v>
                </c:pt>
                <c:pt idx="97">
                  <c:v>18.53</c:v>
                </c:pt>
                <c:pt idx="98">
                  <c:v>18.37</c:v>
                </c:pt>
                <c:pt idx="99">
                  <c:v>18.43</c:v>
                </c:pt>
                <c:pt idx="100">
                  <c:v>18.32</c:v>
                </c:pt>
                <c:pt idx="101">
                  <c:v>18.37</c:v>
                </c:pt>
                <c:pt idx="102">
                  <c:v>18.48</c:v>
                </c:pt>
                <c:pt idx="103">
                  <c:v>18.600000000000001</c:v>
                </c:pt>
                <c:pt idx="104">
                  <c:v>17.47</c:v>
                </c:pt>
                <c:pt idx="105">
                  <c:v>17.47</c:v>
                </c:pt>
                <c:pt idx="106">
                  <c:v>16.53</c:v>
                </c:pt>
                <c:pt idx="107">
                  <c:v>17.09</c:v>
                </c:pt>
                <c:pt idx="108">
                  <c:v>16.98</c:v>
                </c:pt>
                <c:pt idx="109">
                  <c:v>16.66</c:v>
                </c:pt>
                <c:pt idx="110">
                  <c:v>16.57</c:v>
                </c:pt>
                <c:pt idx="111">
                  <c:v>16.420000000000002</c:v>
                </c:pt>
                <c:pt idx="112">
                  <c:v>16.649999999999999</c:v>
                </c:pt>
                <c:pt idx="113">
                  <c:v>16.350000000000001</c:v>
                </c:pt>
                <c:pt idx="114">
                  <c:v>16.34</c:v>
                </c:pt>
                <c:pt idx="115">
                  <c:v>16.61</c:v>
                </c:pt>
                <c:pt idx="116">
                  <c:v>16.61</c:v>
                </c:pt>
                <c:pt idx="117">
                  <c:v>16.61</c:v>
                </c:pt>
                <c:pt idx="118">
                  <c:v>16.63</c:v>
                </c:pt>
                <c:pt idx="119">
                  <c:v>16.510000000000002</c:v>
                </c:pt>
                <c:pt idx="120">
                  <c:v>16.52</c:v>
                </c:pt>
                <c:pt idx="121">
                  <c:v>16.739999999999998</c:v>
                </c:pt>
                <c:pt idx="122">
                  <c:v>16.75</c:v>
                </c:pt>
                <c:pt idx="123">
                  <c:v>16.71</c:v>
                </c:pt>
                <c:pt idx="124">
                  <c:v>17.13</c:v>
                </c:pt>
                <c:pt idx="125">
                  <c:v>17.010000000000002</c:v>
                </c:pt>
                <c:pt idx="126">
                  <c:v>16.88</c:v>
                </c:pt>
                <c:pt idx="127">
                  <c:v>17.079999999999998</c:v>
                </c:pt>
                <c:pt idx="128">
                  <c:v>16.91</c:v>
                </c:pt>
                <c:pt idx="129">
                  <c:v>16.84</c:v>
                </c:pt>
                <c:pt idx="130">
                  <c:v>15.98</c:v>
                </c:pt>
                <c:pt idx="131">
                  <c:v>16.12</c:v>
                </c:pt>
                <c:pt idx="132">
                  <c:v>15.97</c:v>
                </c:pt>
                <c:pt idx="133">
                  <c:v>16.09</c:v>
                </c:pt>
                <c:pt idx="134">
                  <c:v>15.89</c:v>
                </c:pt>
                <c:pt idx="135">
                  <c:v>15.8</c:v>
                </c:pt>
                <c:pt idx="136">
                  <c:v>15.74</c:v>
                </c:pt>
                <c:pt idx="137">
                  <c:v>15.97</c:v>
                </c:pt>
                <c:pt idx="138">
                  <c:v>16.079999999999998</c:v>
                </c:pt>
                <c:pt idx="139">
                  <c:v>16.329999999999998</c:v>
                </c:pt>
                <c:pt idx="140">
                  <c:v>16.48</c:v>
                </c:pt>
                <c:pt idx="141">
                  <c:v>16.29</c:v>
                </c:pt>
                <c:pt idx="142">
                  <c:v>16.54</c:v>
                </c:pt>
                <c:pt idx="143">
                  <c:v>16.73</c:v>
                </c:pt>
                <c:pt idx="144">
                  <c:v>16.489999999999998</c:v>
                </c:pt>
                <c:pt idx="145">
                  <c:v>16.559999999999999</c:v>
                </c:pt>
                <c:pt idx="146">
                  <c:v>16.98</c:v>
                </c:pt>
                <c:pt idx="147">
                  <c:v>16.82</c:v>
                </c:pt>
                <c:pt idx="148">
                  <c:v>16.989999999999998</c:v>
                </c:pt>
                <c:pt idx="149">
                  <c:v>17.2</c:v>
                </c:pt>
                <c:pt idx="150">
                  <c:v>17.059999999999999</c:v>
                </c:pt>
                <c:pt idx="151">
                  <c:v>17.010000000000002</c:v>
                </c:pt>
                <c:pt idx="152">
                  <c:v>17.079999999999998</c:v>
                </c:pt>
                <c:pt idx="153">
                  <c:v>17.23</c:v>
                </c:pt>
                <c:pt idx="154">
                  <c:v>17.11</c:v>
                </c:pt>
                <c:pt idx="155">
                  <c:v>16.989999999999998</c:v>
                </c:pt>
                <c:pt idx="156">
                  <c:v>16.8</c:v>
                </c:pt>
                <c:pt idx="157">
                  <c:v>17.14</c:v>
                </c:pt>
                <c:pt idx="158">
                  <c:v>17.14</c:v>
                </c:pt>
                <c:pt idx="159">
                  <c:v>17.12</c:v>
                </c:pt>
                <c:pt idx="160">
                  <c:v>17.57</c:v>
                </c:pt>
                <c:pt idx="161">
                  <c:v>17.559999999999999</c:v>
                </c:pt>
                <c:pt idx="162">
                  <c:v>17.48</c:v>
                </c:pt>
                <c:pt idx="163">
                  <c:v>17.510000000000002</c:v>
                </c:pt>
                <c:pt idx="164">
                  <c:v>17.510000000000002</c:v>
                </c:pt>
                <c:pt idx="165">
                  <c:v>17.739999999999998</c:v>
                </c:pt>
                <c:pt idx="166">
                  <c:v>17.71</c:v>
                </c:pt>
                <c:pt idx="167">
                  <c:v>17.89</c:v>
                </c:pt>
                <c:pt idx="168">
                  <c:v>17.649999999999999</c:v>
                </c:pt>
                <c:pt idx="169">
                  <c:v>17.96</c:v>
                </c:pt>
                <c:pt idx="170">
                  <c:v>17.96</c:v>
                </c:pt>
                <c:pt idx="171">
                  <c:v>17.82</c:v>
                </c:pt>
                <c:pt idx="172">
                  <c:v>17.96</c:v>
                </c:pt>
                <c:pt idx="173">
                  <c:v>18.100000000000001</c:v>
                </c:pt>
                <c:pt idx="174">
                  <c:v>17.989999999999998</c:v>
                </c:pt>
                <c:pt idx="175">
                  <c:v>17.989999999999998</c:v>
                </c:pt>
                <c:pt idx="176">
                  <c:v>18.059999999999999</c:v>
                </c:pt>
                <c:pt idx="177">
                  <c:v>17.97</c:v>
                </c:pt>
                <c:pt idx="178">
                  <c:v>18.13</c:v>
                </c:pt>
                <c:pt idx="179">
                  <c:v>18.190000000000001</c:v>
                </c:pt>
                <c:pt idx="180">
                  <c:v>18.38</c:v>
                </c:pt>
                <c:pt idx="181">
                  <c:v>18.38</c:v>
                </c:pt>
                <c:pt idx="182">
                  <c:v>18.170000000000002</c:v>
                </c:pt>
                <c:pt idx="183">
                  <c:v>18.309999999999999</c:v>
                </c:pt>
                <c:pt idx="184">
                  <c:v>18.420000000000002</c:v>
                </c:pt>
                <c:pt idx="185">
                  <c:v>17.68</c:v>
                </c:pt>
                <c:pt idx="186">
                  <c:v>17.98</c:v>
                </c:pt>
                <c:pt idx="187">
                  <c:v>17.98</c:v>
                </c:pt>
                <c:pt idx="188">
                  <c:v>17.79</c:v>
                </c:pt>
                <c:pt idx="189">
                  <c:v>17.489999999999998</c:v>
                </c:pt>
                <c:pt idx="190">
                  <c:v>17.23</c:v>
                </c:pt>
                <c:pt idx="191">
                  <c:v>16.95</c:v>
                </c:pt>
                <c:pt idx="192">
                  <c:v>17.04</c:v>
                </c:pt>
                <c:pt idx="193">
                  <c:v>16.989999999999998</c:v>
                </c:pt>
                <c:pt idx="194">
                  <c:v>16.95</c:v>
                </c:pt>
                <c:pt idx="195">
                  <c:v>16.89</c:v>
                </c:pt>
                <c:pt idx="196">
                  <c:v>17.32</c:v>
                </c:pt>
                <c:pt idx="197">
                  <c:v>17.32</c:v>
                </c:pt>
                <c:pt idx="198">
                  <c:v>17.41</c:v>
                </c:pt>
                <c:pt idx="199">
                  <c:v>17.41</c:v>
                </c:pt>
                <c:pt idx="200">
                  <c:v>17.440000000000001</c:v>
                </c:pt>
                <c:pt idx="201">
                  <c:v>17.559999999999999</c:v>
                </c:pt>
                <c:pt idx="202">
                  <c:v>17.53</c:v>
                </c:pt>
                <c:pt idx="203">
                  <c:v>17.579999999999998</c:v>
                </c:pt>
                <c:pt idx="204">
                  <c:v>17.760000000000002</c:v>
                </c:pt>
                <c:pt idx="205">
                  <c:v>17.760000000000002</c:v>
                </c:pt>
                <c:pt idx="206">
                  <c:v>18.11</c:v>
                </c:pt>
                <c:pt idx="207">
                  <c:v>18.190000000000001</c:v>
                </c:pt>
                <c:pt idx="208">
                  <c:v>18.25</c:v>
                </c:pt>
                <c:pt idx="209">
                  <c:v>18.12</c:v>
                </c:pt>
                <c:pt idx="210">
                  <c:v>18.260000000000002</c:v>
                </c:pt>
                <c:pt idx="211">
                  <c:v>18.260000000000002</c:v>
                </c:pt>
                <c:pt idx="212">
                  <c:v>18.260000000000002</c:v>
                </c:pt>
                <c:pt idx="213">
                  <c:v>18.32</c:v>
                </c:pt>
                <c:pt idx="214">
                  <c:v>18.309999999999999</c:v>
                </c:pt>
                <c:pt idx="215">
                  <c:v>18.27</c:v>
                </c:pt>
                <c:pt idx="216">
                  <c:v>18.010000000000002</c:v>
                </c:pt>
                <c:pt idx="217">
                  <c:v>18.010000000000002</c:v>
                </c:pt>
                <c:pt idx="218">
                  <c:v>18.010000000000002</c:v>
                </c:pt>
                <c:pt idx="219">
                  <c:v>17.95</c:v>
                </c:pt>
                <c:pt idx="220">
                  <c:v>18.34</c:v>
                </c:pt>
                <c:pt idx="221">
                  <c:v>18.5</c:v>
                </c:pt>
                <c:pt idx="222">
                  <c:v>18.54</c:v>
                </c:pt>
                <c:pt idx="223">
                  <c:v>18.420000000000002</c:v>
                </c:pt>
                <c:pt idx="224">
                  <c:v>18.41</c:v>
                </c:pt>
                <c:pt idx="225">
                  <c:v>18.12</c:v>
                </c:pt>
                <c:pt idx="226">
                  <c:v>18.04</c:v>
                </c:pt>
                <c:pt idx="227">
                  <c:v>17.940000000000001</c:v>
                </c:pt>
                <c:pt idx="228">
                  <c:v>17.940000000000001</c:v>
                </c:pt>
                <c:pt idx="229">
                  <c:v>17.600000000000001</c:v>
                </c:pt>
                <c:pt idx="230">
                  <c:v>17.5</c:v>
                </c:pt>
                <c:pt idx="231">
                  <c:v>17.260000000000002</c:v>
                </c:pt>
                <c:pt idx="232">
                  <c:v>17.23</c:v>
                </c:pt>
                <c:pt idx="233">
                  <c:v>17.23</c:v>
                </c:pt>
                <c:pt idx="234">
                  <c:v>16.88</c:v>
                </c:pt>
                <c:pt idx="235">
                  <c:v>16.84</c:v>
                </c:pt>
                <c:pt idx="236">
                  <c:v>16.46</c:v>
                </c:pt>
                <c:pt idx="237">
                  <c:v>16.190000000000001</c:v>
                </c:pt>
                <c:pt idx="238">
                  <c:v>16.34</c:v>
                </c:pt>
                <c:pt idx="239">
                  <c:v>16.18</c:v>
                </c:pt>
                <c:pt idx="240">
                  <c:v>16.190000000000001</c:v>
                </c:pt>
                <c:pt idx="241">
                  <c:v>16.2</c:v>
                </c:pt>
                <c:pt idx="242">
                  <c:v>16.329999999999998</c:v>
                </c:pt>
                <c:pt idx="243">
                  <c:v>16.46</c:v>
                </c:pt>
                <c:pt idx="244">
                  <c:v>16.46</c:v>
                </c:pt>
                <c:pt idx="245">
                  <c:v>16.63</c:v>
                </c:pt>
                <c:pt idx="246">
                  <c:v>16.86</c:v>
                </c:pt>
                <c:pt idx="247">
                  <c:v>16.899999999999999</c:v>
                </c:pt>
                <c:pt idx="248">
                  <c:v>16.579999999999998</c:v>
                </c:pt>
                <c:pt idx="249">
                  <c:v>16.87</c:v>
                </c:pt>
                <c:pt idx="250">
                  <c:v>16.87</c:v>
                </c:pt>
                <c:pt idx="251">
                  <c:v>17.16</c:v>
                </c:pt>
                <c:pt idx="252">
                  <c:v>17.07</c:v>
                </c:pt>
                <c:pt idx="253">
                  <c:v>17.23</c:v>
                </c:pt>
                <c:pt idx="254">
                  <c:v>17.16</c:v>
                </c:pt>
                <c:pt idx="255">
                  <c:v>17.350000000000001</c:v>
                </c:pt>
                <c:pt idx="256">
                  <c:v>17.350000000000001</c:v>
                </c:pt>
                <c:pt idx="257">
                  <c:v>17.440000000000001</c:v>
                </c:pt>
                <c:pt idx="258">
                  <c:v>17.399999999999999</c:v>
                </c:pt>
                <c:pt idx="259">
                  <c:v>17.329999999999998</c:v>
                </c:pt>
                <c:pt idx="260">
                  <c:v>17.329999999999998</c:v>
                </c:pt>
                <c:pt idx="261">
                  <c:v>17.64</c:v>
                </c:pt>
                <c:pt idx="262">
                  <c:v>17.670000000000002</c:v>
                </c:pt>
                <c:pt idx="263">
                  <c:v>17.71</c:v>
                </c:pt>
                <c:pt idx="264">
                  <c:v>17.59</c:v>
                </c:pt>
                <c:pt idx="265">
                  <c:v>17.420000000000002</c:v>
                </c:pt>
                <c:pt idx="266">
                  <c:v>17.2</c:v>
                </c:pt>
                <c:pt idx="267">
                  <c:v>17.2</c:v>
                </c:pt>
                <c:pt idx="268">
                  <c:v>16.82</c:v>
                </c:pt>
                <c:pt idx="269">
                  <c:v>16.899999999999999</c:v>
                </c:pt>
                <c:pt idx="270">
                  <c:v>16.91</c:v>
                </c:pt>
                <c:pt idx="271">
                  <c:v>16.75</c:v>
                </c:pt>
                <c:pt idx="272">
                  <c:v>16.62</c:v>
                </c:pt>
                <c:pt idx="273">
                  <c:v>16.39</c:v>
                </c:pt>
                <c:pt idx="274">
                  <c:v>16.38</c:v>
                </c:pt>
                <c:pt idx="275">
                  <c:v>16.489999999999998</c:v>
                </c:pt>
                <c:pt idx="276">
                  <c:v>16.48</c:v>
                </c:pt>
                <c:pt idx="277">
                  <c:v>16.73</c:v>
                </c:pt>
                <c:pt idx="278">
                  <c:v>16.329999999999998</c:v>
                </c:pt>
                <c:pt idx="279">
                  <c:v>16.7</c:v>
                </c:pt>
                <c:pt idx="280">
                  <c:v>16.809999999999999</c:v>
                </c:pt>
                <c:pt idx="281">
                  <c:v>16.63</c:v>
                </c:pt>
                <c:pt idx="282">
                  <c:v>16.61</c:v>
                </c:pt>
                <c:pt idx="283">
                  <c:v>16.61</c:v>
                </c:pt>
                <c:pt idx="284">
                  <c:v>16.61</c:v>
                </c:pt>
                <c:pt idx="285">
                  <c:v>16.14</c:v>
                </c:pt>
                <c:pt idx="286">
                  <c:v>16.07</c:v>
                </c:pt>
                <c:pt idx="287">
                  <c:v>16.09</c:v>
                </c:pt>
                <c:pt idx="288">
                  <c:v>16.05</c:v>
                </c:pt>
                <c:pt idx="289">
                  <c:v>15.62</c:v>
                </c:pt>
                <c:pt idx="290">
                  <c:v>15.62</c:v>
                </c:pt>
                <c:pt idx="291">
                  <c:v>15.33</c:v>
                </c:pt>
                <c:pt idx="292">
                  <c:v>15.41</c:v>
                </c:pt>
                <c:pt idx="293">
                  <c:v>15.92</c:v>
                </c:pt>
                <c:pt idx="294">
                  <c:v>15.34</c:v>
                </c:pt>
                <c:pt idx="295">
                  <c:v>15.99</c:v>
                </c:pt>
                <c:pt idx="296">
                  <c:v>15.99</c:v>
                </c:pt>
                <c:pt idx="297">
                  <c:v>16.11</c:v>
                </c:pt>
                <c:pt idx="298">
                  <c:v>16.29</c:v>
                </c:pt>
                <c:pt idx="299">
                  <c:v>16.28</c:v>
                </c:pt>
                <c:pt idx="300">
                  <c:v>16.329999999999998</c:v>
                </c:pt>
                <c:pt idx="301">
                  <c:v>16.510000000000002</c:v>
                </c:pt>
                <c:pt idx="302">
                  <c:v>16.489999999999998</c:v>
                </c:pt>
                <c:pt idx="303">
                  <c:v>16.5</c:v>
                </c:pt>
                <c:pt idx="304">
                  <c:v>16.66</c:v>
                </c:pt>
                <c:pt idx="305">
                  <c:v>16.57</c:v>
                </c:pt>
                <c:pt idx="306">
                  <c:v>16.89</c:v>
                </c:pt>
                <c:pt idx="307">
                  <c:v>16.829999999999998</c:v>
                </c:pt>
                <c:pt idx="308">
                  <c:v>16.97</c:v>
                </c:pt>
                <c:pt idx="309">
                  <c:v>16.59</c:v>
                </c:pt>
                <c:pt idx="310">
                  <c:v>16.47</c:v>
                </c:pt>
                <c:pt idx="311">
                  <c:v>16.28</c:v>
                </c:pt>
                <c:pt idx="312">
                  <c:v>16.28</c:v>
                </c:pt>
                <c:pt idx="313">
                  <c:v>16.29</c:v>
                </c:pt>
                <c:pt idx="314">
                  <c:v>16.47</c:v>
                </c:pt>
                <c:pt idx="315">
                  <c:v>16.95</c:v>
                </c:pt>
                <c:pt idx="316">
                  <c:v>17.13</c:v>
                </c:pt>
                <c:pt idx="317">
                  <c:v>17.11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54-4776-BDA0-9306E887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119232"/>
        <c:axId val="433120768"/>
      </c:lineChart>
      <c:dateAx>
        <c:axId val="433119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20768"/>
        <c:crosses val="autoZero"/>
        <c:auto val="1"/>
        <c:lblOffset val="100"/>
        <c:baseTimeUnit val="days"/>
      </c:dateAx>
      <c:valAx>
        <c:axId val="433120768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1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223157</xdr:colOff>
      <xdr:row>3</xdr:row>
      <xdr:rowOff>70758</xdr:rowOff>
    </xdr:from>
    <xdr:to>
      <xdr:col>22</xdr:col>
      <xdr:colOff>742949</xdr:colOff>
      <xdr:row>19</xdr:row>
      <xdr:rowOff>27214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547DA32-EE63-4EAE-8B7C-21E7A65D9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234043</xdr:colOff>
      <xdr:row>19</xdr:row>
      <xdr:rowOff>157842</xdr:rowOff>
    </xdr:from>
    <xdr:to>
      <xdr:col>22</xdr:col>
      <xdr:colOff>753835</xdr:colOff>
      <xdr:row>35</xdr:row>
      <xdr:rowOff>114299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D7806E1-3A4A-4C04-B031-14FD2AA54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T33"/>
  <sheetViews>
    <sheetView showGridLines="0" workbookViewId="0">
      <selection activeCell="K16" sqref="K16"/>
    </sheetView>
  </sheetViews>
  <sheetFormatPr baseColWidth="10" defaultRowHeight="14.5" x14ac:dyDescent="0.35"/>
  <cols>
    <col min="1" max="1" width="3.81640625" customWidth="1"/>
    <col min="2" max="2" width="4.26953125" customWidth="1"/>
    <col min="3" max="3" width="3.6328125" customWidth="1"/>
    <col min="4" max="4" width="28.81640625" bestFit="1" customWidth="1"/>
    <col min="7" max="8" width="2.26953125" customWidth="1"/>
    <col min="10" max="10" width="16.26953125" bestFit="1" customWidth="1"/>
  </cols>
  <sheetData>
    <row r="2" spans="4:20" x14ac:dyDescent="0.35">
      <c r="D2" t="s">
        <v>14</v>
      </c>
      <c r="E2">
        <v>10</v>
      </c>
      <c r="J2" t="s">
        <v>27</v>
      </c>
      <c r="K2">
        <v>0</v>
      </c>
    </row>
    <row r="4" spans="4:20" x14ac:dyDescent="0.35">
      <c r="D4" t="s">
        <v>4</v>
      </c>
      <c r="E4">
        <v>500</v>
      </c>
      <c r="J4" t="s">
        <v>19</v>
      </c>
      <c r="K4" s="17">
        <f ca="1">_xll.FLOsimula_Uniforme(0.1,0.15,"v_oro")</f>
        <v>0.125</v>
      </c>
    </row>
    <row r="5" spans="4:20" x14ac:dyDescent="0.35">
      <c r="D5" t="s">
        <v>6</v>
      </c>
      <c r="E5">
        <v>500</v>
      </c>
      <c r="J5" t="s">
        <v>20</v>
      </c>
      <c r="K5" s="17">
        <f ca="1">_xll.FLOsimula_Uniforme(0.05,0.15,"v_plata")</f>
        <v>0.1</v>
      </c>
    </row>
    <row r="6" spans="4:20" x14ac:dyDescent="0.35">
      <c r="J6" t="s">
        <v>28</v>
      </c>
      <c r="K6" s="1">
        <f ca="1">_xll.FLOsimula_Normal(0,1,"N_oro")</f>
        <v>0</v>
      </c>
    </row>
    <row r="7" spans="4:20" x14ac:dyDescent="0.35">
      <c r="D7" t="s">
        <v>9</v>
      </c>
      <c r="E7" s="9">
        <f>Cartera!D319</f>
        <v>1289.2</v>
      </c>
      <c r="H7" s="9"/>
      <c r="J7" t="s">
        <v>29</v>
      </c>
      <c r="K7" s="1">
        <f ca="1">_xll.FLOsimula_Normal(0,1,"N_plata")</f>
        <v>0</v>
      </c>
    </row>
    <row r="8" spans="4:20" x14ac:dyDescent="0.35">
      <c r="D8" t="s">
        <v>10</v>
      </c>
      <c r="E8" s="9">
        <f>Cartera!N319</f>
        <v>17.11</v>
      </c>
      <c r="O8" s="9"/>
      <c r="P8" s="9"/>
      <c r="R8" s="9"/>
      <c r="T8" s="9"/>
    </row>
    <row r="9" spans="4:20" x14ac:dyDescent="0.35">
      <c r="O9" s="9"/>
      <c r="P9" s="9"/>
    </row>
    <row r="10" spans="4:20" x14ac:dyDescent="0.35">
      <c r="D10" t="s">
        <v>11</v>
      </c>
      <c r="E10" s="9">
        <f>E7*E4+E8*E5</f>
        <v>653155</v>
      </c>
      <c r="P10" s="9"/>
    </row>
    <row r="12" spans="4:20" x14ac:dyDescent="0.35">
      <c r="D12" s="11" t="s">
        <v>23</v>
      </c>
      <c r="J12" s="11" t="s">
        <v>25</v>
      </c>
    </row>
    <row r="13" spans="4:20" x14ac:dyDescent="0.35">
      <c r="D13" t="s">
        <v>8</v>
      </c>
      <c r="E13" s="1">
        <f ca="1">_xll.FLOsimula_TemporalS_ARCHmodel(73.63,0.37,"oro",dias)</f>
        <v>8.5807925041921393</v>
      </c>
      <c r="J13" t="s">
        <v>16</v>
      </c>
      <c r="K13" s="1">
        <f ca="1">_xll.FLOsimula_TemporalS_WPmodel(E8,0.005,0,1,1,"plata_1",dias)</f>
        <v>17.11</v>
      </c>
    </row>
    <row r="14" spans="4:20" x14ac:dyDescent="0.35">
      <c r="D14" t="s">
        <v>7</v>
      </c>
      <c r="E14" s="1">
        <f ca="1">_xll.FLOsimula_TemporalS_ARCHmodel(0.03,0.45,"plata",dias)</f>
        <v>0.17320508075688773</v>
      </c>
      <c r="J14" t="s">
        <v>17</v>
      </c>
      <c r="K14" s="1">
        <f ca="1">_xll.FLOsimula_TemporalS_WPmodel(E7,-0.006,-0.001,1,1,"oro_1",dias)</f>
        <v>1289.2</v>
      </c>
    </row>
    <row r="16" spans="4:20" x14ac:dyDescent="0.35">
      <c r="D16" t="s">
        <v>15</v>
      </c>
      <c r="E16" s="10">
        <f ca="1">FLO_i_oro*E4+FLO_i_plata*E5+_xll.FLOsimula_output("VeR_ARCH")</f>
        <v>4376.9987924745137</v>
      </c>
      <c r="J16" t="s">
        <v>15</v>
      </c>
      <c r="K16" s="10">
        <f ca="1">(FLO_i_plata_1-E8)*E5+(FLO_i_oro_1-E7)*E4+_xll.FLOsimula_output("VaR")</f>
        <v>0</v>
      </c>
    </row>
    <row r="18" spans="4:11" x14ac:dyDescent="0.35">
      <c r="D18" s="11" t="s">
        <v>24</v>
      </c>
      <c r="H18" s="9"/>
      <c r="J18" s="11" t="s">
        <v>26</v>
      </c>
    </row>
    <row r="20" spans="4:11" x14ac:dyDescent="0.35">
      <c r="D20" t="s">
        <v>8</v>
      </c>
      <c r="E20" s="1">
        <f ca="1">_xll.FLOsimula_TemporalS_ARCHmodel(73.63,0.37,"oro_sC",1)</f>
        <v>8.5807925041921393</v>
      </c>
      <c r="J20" t="s">
        <v>21</v>
      </c>
      <c r="K20">
        <f ca="1">E7 * EXP((K2- 0.5 * FLO_i_v_oro ^ 2) * dias / 365 + FLO_i_v_oro * (dias / 365) ^ 0.5 * FLO_i_N_oro)</f>
        <v>1288.9240877485117</v>
      </c>
    </row>
    <row r="21" spans="4:11" x14ac:dyDescent="0.35">
      <c r="D21" t="s">
        <v>7</v>
      </c>
      <c r="E21" s="1">
        <f ca="1">_xll.FLOsimula_TemporalS_ARCHmodel(0.03,0.45,"plata_sC",1)</f>
        <v>0.17320508075688773</v>
      </c>
      <c r="J21" t="s">
        <v>22</v>
      </c>
      <c r="K21">
        <f ca="1">E8 *EXP((K2 - 0.5 * FLO_i_v_plata ^ 2) * dias / 365 + FLO_i_v_plata * (dias / 365) ^ 0.5 * FLO_i_N_plata)</f>
        <v>17.107656324912917</v>
      </c>
    </row>
    <row r="22" spans="4:11" x14ac:dyDescent="0.35">
      <c r="D22" t="s">
        <v>5</v>
      </c>
      <c r="E22" s="8">
        <f ca="1">+_xll.FLOsimula_correlacion("oro_sC","plata_sC",0.77)</f>
        <v>0.77</v>
      </c>
    </row>
    <row r="24" spans="4:11" x14ac:dyDescent="0.35">
      <c r="D24" t="s">
        <v>15</v>
      </c>
      <c r="E24" s="10">
        <f ca="1">FLO_i_oro_sC*SQRT(dias)*E4+FLO_i_plata_sC*SQRT(dias)*E5+_xll.FLOsimula_output("VeR_T")</f>
        <v>13841.285500026128</v>
      </c>
      <c r="J24" t="s">
        <v>15</v>
      </c>
      <c r="K24" s="10">
        <f ca="1">(K20-E7)*E4+(K21-E8)*E5+_xll.FLOsimula_output("VeR_BSM")</f>
        <v>-139.12796328769517</v>
      </c>
    </row>
    <row r="29" spans="4:11" x14ac:dyDescent="0.35">
      <c r="E29" s="9"/>
    </row>
    <row r="33" spans="5:5" x14ac:dyDescent="0.35">
      <c r="E33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25"/>
  <sheetViews>
    <sheetView showGridLines="0" showRowColHeaders="0" tabSelected="1" topLeftCell="E85" workbookViewId="0">
      <selection activeCell="T115" sqref="T115"/>
    </sheetView>
  </sheetViews>
  <sheetFormatPr baseColWidth="10" defaultColWidth="11.1796875" defaultRowHeight="14.5" x14ac:dyDescent="0.35"/>
  <cols>
    <col min="3" max="4" width="11.1796875" bestFit="1" customWidth="1"/>
    <col min="5" max="8" width="11.1796875" customWidth="1"/>
    <col min="9" max="9" width="12.7265625" bestFit="1" customWidth="1"/>
    <col min="10" max="10" width="9.81640625" bestFit="1" customWidth="1"/>
    <col min="13" max="14" width="11.1796875" bestFit="1" customWidth="1"/>
    <col min="16" max="16" width="11.26953125" bestFit="1" customWidth="1"/>
    <col min="18" max="19" width="11.1796875" bestFit="1" customWidth="1"/>
    <col min="20" max="20" width="12.54296875" bestFit="1" customWidth="1"/>
  </cols>
  <sheetData>
    <row r="1" spans="2:18" x14ac:dyDescent="0.35">
      <c r="B1" s="12" t="s">
        <v>1</v>
      </c>
      <c r="C1" s="11" t="s">
        <v>0</v>
      </c>
      <c r="D1" s="11" t="s">
        <v>3</v>
      </c>
      <c r="E1" s="11" t="s">
        <v>18</v>
      </c>
      <c r="F1" s="11"/>
      <c r="G1" s="11"/>
      <c r="H1" s="11"/>
      <c r="I1" s="11" t="s">
        <v>12</v>
      </c>
      <c r="J1" s="11" t="s">
        <v>13</v>
      </c>
      <c r="K1" s="12" t="s">
        <v>2</v>
      </c>
      <c r="L1" s="12"/>
      <c r="M1" s="11" t="s">
        <v>0</v>
      </c>
      <c r="N1" s="11" t="s">
        <v>3</v>
      </c>
      <c r="O1" s="11" t="s">
        <v>13</v>
      </c>
    </row>
    <row r="2" spans="2:18" x14ac:dyDescent="0.35">
      <c r="B2">
        <f>_xlfn.STDEV.S(D2:D116)</f>
        <v>43.633442298006422</v>
      </c>
      <c r="C2" s="5">
        <v>42562</v>
      </c>
      <c r="D2" s="4">
        <v>1355.25</v>
      </c>
      <c r="E2" s="4"/>
      <c r="F2" s="4"/>
      <c r="G2" s="4"/>
      <c r="H2" s="4"/>
      <c r="I2" s="4"/>
      <c r="J2" s="4"/>
      <c r="K2" s="4"/>
      <c r="L2" s="4"/>
      <c r="M2" s="5">
        <v>42562</v>
      </c>
      <c r="N2" s="4">
        <v>20.29</v>
      </c>
      <c r="O2" s="2"/>
      <c r="P2" t="s">
        <v>5</v>
      </c>
      <c r="Q2" s="2">
        <f>_xll.fMC_Spear(D2:D319,N2:N319)</f>
        <v>0.77479361442071903</v>
      </c>
    </row>
    <row r="3" spans="2:18" x14ac:dyDescent="0.35">
      <c r="B3">
        <f>AVERAGE(D2:D116)</f>
        <v>1302.5162608695653</v>
      </c>
      <c r="C3" s="5">
        <v>42563</v>
      </c>
      <c r="D3" s="4">
        <v>1332.5</v>
      </c>
      <c r="E3" s="4"/>
      <c r="F3" s="4"/>
      <c r="G3" s="4"/>
      <c r="H3" s="4"/>
      <c r="I3" s="4">
        <f>LN(D3)-LN(D2)</f>
        <v>-1.6929062100448533E-2</v>
      </c>
      <c r="J3" s="4">
        <f t="shared" ref="J3:J66" si="0">D3-D2</f>
        <v>-22.75</v>
      </c>
      <c r="K3" s="4"/>
      <c r="L3" s="4"/>
      <c r="M3" s="5">
        <v>42563</v>
      </c>
      <c r="N3" s="4">
        <v>20.16</v>
      </c>
      <c r="O3" s="2">
        <f>N3-N2</f>
        <v>-0.12999999999999901</v>
      </c>
      <c r="P3" s="2"/>
      <c r="Q3" s="6"/>
    </row>
    <row r="4" spans="2:18" x14ac:dyDescent="0.35">
      <c r="B4">
        <f>B2/B3</f>
        <v>3.3499345542816146E-2</v>
      </c>
      <c r="C4" s="5">
        <v>42564</v>
      </c>
      <c r="D4" s="4">
        <v>1347.5</v>
      </c>
      <c r="E4" s="4"/>
      <c r="F4" s="4"/>
      <c r="G4" s="4"/>
      <c r="H4" s="4"/>
      <c r="I4" s="4">
        <f t="shared" ref="I4:I67" si="1">LN(D4)-LN(D3)</f>
        <v>1.1194146743152444E-2</v>
      </c>
      <c r="J4" s="4">
        <f t="shared" si="0"/>
        <v>15</v>
      </c>
      <c r="K4" s="4"/>
      <c r="L4" s="4"/>
      <c r="M4" s="5">
        <v>42564</v>
      </c>
      <c r="N4" s="4">
        <v>20.36</v>
      </c>
      <c r="O4" s="2">
        <f t="shared" ref="O4:O67" si="2">N4-N3</f>
        <v>0.19999999999999929</v>
      </c>
      <c r="P4" s="2"/>
      <c r="Q4" s="6"/>
    </row>
    <row r="5" spans="2:18" x14ac:dyDescent="0.35">
      <c r="C5" s="5">
        <v>42565</v>
      </c>
      <c r="D5" s="4">
        <v>1335.1</v>
      </c>
      <c r="E5" s="4"/>
      <c r="F5" s="4"/>
      <c r="G5" s="4"/>
      <c r="H5" s="4"/>
      <c r="I5" s="4">
        <f t="shared" si="1"/>
        <v>-9.2448283871027215E-3</v>
      </c>
      <c r="J5" s="4">
        <f t="shared" si="0"/>
        <v>-12.400000000000091</v>
      </c>
      <c r="K5" s="4"/>
      <c r="L5" s="4"/>
      <c r="M5" s="5">
        <v>42565</v>
      </c>
      <c r="N5" s="4">
        <v>20.329999999999998</v>
      </c>
      <c r="O5" s="2">
        <f t="shared" si="2"/>
        <v>-3.0000000000001137E-2</v>
      </c>
      <c r="P5" s="2"/>
      <c r="Q5" s="6"/>
    </row>
    <row r="6" spans="2:18" x14ac:dyDescent="0.35">
      <c r="C6" s="5">
        <v>42566</v>
      </c>
      <c r="D6" s="4">
        <v>1337.85</v>
      </c>
      <c r="E6" s="4"/>
      <c r="F6" s="4"/>
      <c r="G6" s="4"/>
      <c r="H6" s="4"/>
      <c r="I6" s="4">
        <f t="shared" si="1"/>
        <v>2.05765238427702E-3</v>
      </c>
      <c r="J6" s="4">
        <f t="shared" si="0"/>
        <v>2.75</v>
      </c>
      <c r="K6" s="4"/>
      <c r="L6" s="4"/>
      <c r="M6" s="5">
        <v>42566</v>
      </c>
      <c r="N6" s="4">
        <v>20.3</v>
      </c>
      <c r="O6" s="2">
        <f t="shared" si="2"/>
        <v>-2.9999999999997584E-2</v>
      </c>
      <c r="P6" s="2"/>
      <c r="Q6" s="6"/>
      <c r="R6" s="7"/>
    </row>
    <row r="7" spans="2:18" x14ac:dyDescent="0.35">
      <c r="C7" s="5">
        <v>42568</v>
      </c>
      <c r="D7" s="4">
        <v>1337.85</v>
      </c>
      <c r="E7" s="4"/>
      <c r="F7" s="4"/>
      <c r="G7" s="4"/>
      <c r="H7" s="4"/>
      <c r="I7" s="4">
        <f t="shared" si="1"/>
        <v>0</v>
      </c>
      <c r="J7" s="4">
        <f t="shared" si="0"/>
        <v>0</v>
      </c>
      <c r="K7" s="4"/>
      <c r="L7" s="4"/>
      <c r="M7" s="5">
        <v>42568</v>
      </c>
      <c r="N7" s="4">
        <v>20.3</v>
      </c>
      <c r="O7" s="2">
        <f t="shared" si="2"/>
        <v>0</v>
      </c>
      <c r="P7" s="2"/>
      <c r="Q7" s="6"/>
    </row>
    <row r="8" spans="2:18" x14ac:dyDescent="0.35">
      <c r="C8" s="5">
        <v>42569</v>
      </c>
      <c r="D8" s="4">
        <v>1326</v>
      </c>
      <c r="E8" s="4"/>
      <c r="F8" s="4"/>
      <c r="G8" s="4"/>
      <c r="H8" s="4"/>
      <c r="I8" s="4">
        <f t="shared" si="1"/>
        <v>-8.896956034518233E-3</v>
      </c>
      <c r="J8" s="4">
        <f t="shared" si="0"/>
        <v>-11.849999999999909</v>
      </c>
      <c r="K8" s="4"/>
      <c r="L8" s="4"/>
      <c r="M8" s="5">
        <v>42569</v>
      </c>
      <c r="N8" s="4">
        <v>20.05</v>
      </c>
      <c r="O8" s="2">
        <f t="shared" si="2"/>
        <v>-0.25</v>
      </c>
      <c r="P8" s="2"/>
      <c r="Q8" s="6"/>
    </row>
    <row r="9" spans="2:18" x14ac:dyDescent="0.35">
      <c r="C9" s="5">
        <v>42570</v>
      </c>
      <c r="D9" s="4">
        <v>1334.8</v>
      </c>
      <c r="E9" s="4"/>
      <c r="F9" s="4"/>
      <c r="G9" s="4"/>
      <c r="H9" s="4"/>
      <c r="I9" s="4">
        <f t="shared" si="1"/>
        <v>6.6145761314109208E-3</v>
      </c>
      <c r="J9" s="4">
        <f t="shared" si="0"/>
        <v>8.7999999999999545</v>
      </c>
      <c r="K9" s="4"/>
      <c r="L9" s="4"/>
      <c r="M9" s="5">
        <v>42570</v>
      </c>
      <c r="N9" s="4">
        <v>19.91</v>
      </c>
      <c r="O9" s="2">
        <f t="shared" si="2"/>
        <v>-0.14000000000000057</v>
      </c>
      <c r="P9" s="2"/>
      <c r="Q9" s="6"/>
    </row>
    <row r="10" spans="2:18" x14ac:dyDescent="0.35">
      <c r="C10" s="5">
        <v>42571</v>
      </c>
      <c r="D10" s="4">
        <v>1310.5</v>
      </c>
      <c r="E10" s="4"/>
      <c r="F10" s="4"/>
      <c r="G10" s="4"/>
      <c r="H10" s="4"/>
      <c r="I10" s="4">
        <f t="shared" si="1"/>
        <v>-1.8372724113757677E-2</v>
      </c>
      <c r="J10" s="4">
        <f t="shared" si="0"/>
        <v>-24.299999999999955</v>
      </c>
      <c r="K10" s="4"/>
      <c r="L10" s="4"/>
      <c r="M10" s="5">
        <v>42571</v>
      </c>
      <c r="N10" s="4">
        <v>19.3</v>
      </c>
      <c r="O10" s="2">
        <f t="shared" si="2"/>
        <v>-0.60999999999999943</v>
      </c>
      <c r="P10" s="2"/>
      <c r="Q10" s="6"/>
    </row>
    <row r="11" spans="2:18" x14ac:dyDescent="0.35">
      <c r="C11" s="5">
        <v>42572</v>
      </c>
      <c r="D11" s="4">
        <v>1339</v>
      </c>
      <c r="E11" s="4"/>
      <c r="F11" s="4"/>
      <c r="G11" s="4"/>
      <c r="H11" s="4"/>
      <c r="I11" s="4">
        <f t="shared" si="1"/>
        <v>2.1514322927711049E-2</v>
      </c>
      <c r="J11" s="4">
        <f t="shared" si="0"/>
        <v>28.5</v>
      </c>
      <c r="K11" s="4"/>
      <c r="L11" s="4"/>
      <c r="M11" s="5">
        <v>42572</v>
      </c>
      <c r="N11" s="4">
        <v>19.899999999999999</v>
      </c>
      <c r="O11" s="2">
        <f t="shared" si="2"/>
        <v>0.59999999999999787</v>
      </c>
      <c r="P11" s="2"/>
      <c r="Q11" s="6"/>
    </row>
    <row r="12" spans="2:18" x14ac:dyDescent="0.35">
      <c r="C12" s="5">
        <v>42573</v>
      </c>
      <c r="D12" s="4">
        <v>1323.18</v>
      </c>
      <c r="E12" s="4"/>
      <c r="F12" s="4"/>
      <c r="G12" s="4"/>
      <c r="H12" s="4"/>
      <c r="I12" s="4">
        <f t="shared" si="1"/>
        <v>-1.1885136409011565E-2</v>
      </c>
      <c r="J12" s="4">
        <f t="shared" si="0"/>
        <v>-15.819999999999936</v>
      </c>
      <c r="K12" s="4"/>
      <c r="L12" s="4"/>
      <c r="M12" s="5">
        <v>42573</v>
      </c>
      <c r="N12" s="4">
        <v>19.64</v>
      </c>
      <c r="O12" s="2">
        <f t="shared" si="2"/>
        <v>-0.25999999999999801</v>
      </c>
      <c r="P12" s="2"/>
      <c r="Q12" s="6"/>
    </row>
    <row r="13" spans="2:18" x14ac:dyDescent="0.35">
      <c r="C13" s="5">
        <v>42575</v>
      </c>
      <c r="D13" s="4">
        <v>1323.18</v>
      </c>
      <c r="E13" s="4"/>
      <c r="F13" s="4"/>
      <c r="G13" s="4"/>
      <c r="H13" s="4"/>
      <c r="I13" s="4">
        <f t="shared" si="1"/>
        <v>0</v>
      </c>
      <c r="J13" s="4">
        <f t="shared" si="0"/>
        <v>0</v>
      </c>
      <c r="K13" s="4"/>
      <c r="L13" s="4"/>
      <c r="M13" s="5">
        <v>42575</v>
      </c>
      <c r="N13" s="4">
        <v>19.64</v>
      </c>
      <c r="O13" s="2">
        <f t="shared" si="2"/>
        <v>0</v>
      </c>
      <c r="P13" s="2"/>
      <c r="Q13" s="6"/>
    </row>
    <row r="14" spans="2:18" x14ac:dyDescent="0.35">
      <c r="C14" s="5">
        <v>42576</v>
      </c>
      <c r="D14" s="4">
        <v>1315.7</v>
      </c>
      <c r="E14" s="4"/>
      <c r="F14" s="4"/>
      <c r="G14" s="4"/>
      <c r="H14" s="4"/>
      <c r="I14" s="4">
        <f t="shared" si="1"/>
        <v>-5.6690869103679375E-3</v>
      </c>
      <c r="J14" s="4">
        <f t="shared" si="0"/>
        <v>-7.4800000000000182</v>
      </c>
      <c r="K14" s="4"/>
      <c r="L14" s="4"/>
      <c r="M14" s="5">
        <v>42576</v>
      </c>
      <c r="N14" s="4">
        <v>19.45</v>
      </c>
      <c r="O14" s="2">
        <f t="shared" si="2"/>
        <v>-0.19000000000000128</v>
      </c>
      <c r="P14" s="2"/>
      <c r="Q14" s="6"/>
    </row>
    <row r="15" spans="2:18" x14ac:dyDescent="0.35">
      <c r="C15" s="5">
        <v>42577</v>
      </c>
      <c r="D15" s="4">
        <v>1316</v>
      </c>
      <c r="E15" s="4"/>
      <c r="F15" s="4"/>
      <c r="G15" s="4"/>
      <c r="H15" s="4"/>
      <c r="I15" s="4">
        <f t="shared" si="1"/>
        <v>2.2798951347002827E-4</v>
      </c>
      <c r="J15" s="4">
        <f t="shared" si="0"/>
        <v>0.29999999999995453</v>
      </c>
      <c r="K15" s="4"/>
      <c r="L15" s="4"/>
      <c r="M15" s="5">
        <v>42577</v>
      </c>
      <c r="N15" s="4">
        <v>19.760000000000002</v>
      </c>
      <c r="O15" s="2">
        <f t="shared" si="2"/>
        <v>0.31000000000000227</v>
      </c>
      <c r="P15" s="2"/>
      <c r="Q15" s="6"/>
    </row>
    <row r="16" spans="2:18" x14ac:dyDescent="0.35">
      <c r="C16" s="5">
        <v>42578</v>
      </c>
      <c r="D16" s="4">
        <v>1347.5</v>
      </c>
      <c r="E16" s="4"/>
      <c r="F16" s="4"/>
      <c r="G16" s="4"/>
      <c r="H16" s="4"/>
      <c r="I16" s="4">
        <f t="shared" si="1"/>
        <v>2.3654190897889116E-2</v>
      </c>
      <c r="J16" s="4">
        <f t="shared" si="0"/>
        <v>31.5</v>
      </c>
      <c r="K16" s="4"/>
      <c r="L16" s="4"/>
      <c r="M16" s="5">
        <v>42578</v>
      </c>
      <c r="N16" s="4">
        <v>20.36</v>
      </c>
      <c r="O16" s="2">
        <f t="shared" si="2"/>
        <v>0.59999999999999787</v>
      </c>
      <c r="P16" s="2"/>
      <c r="Q16" s="6"/>
    </row>
    <row r="17" spans="3:17" x14ac:dyDescent="0.35">
      <c r="C17" s="5">
        <v>42579</v>
      </c>
      <c r="D17" s="4">
        <v>1335.5</v>
      </c>
      <c r="E17" s="4"/>
      <c r="F17" s="4"/>
      <c r="G17" s="4"/>
      <c r="H17" s="4"/>
      <c r="I17" s="4">
        <f t="shared" si="1"/>
        <v>-8.9452702331360712E-3</v>
      </c>
      <c r="J17" s="4">
        <f t="shared" si="0"/>
        <v>-12</v>
      </c>
      <c r="K17" s="4"/>
      <c r="L17" s="4"/>
      <c r="M17" s="5">
        <v>42579</v>
      </c>
      <c r="N17" s="4">
        <v>20.170000000000002</v>
      </c>
      <c r="O17" s="2">
        <f t="shared" si="2"/>
        <v>-0.18999999999999773</v>
      </c>
      <c r="P17" s="2"/>
      <c r="Q17" s="6"/>
    </row>
    <row r="18" spans="3:17" x14ac:dyDescent="0.35">
      <c r="C18" s="5">
        <v>42580</v>
      </c>
      <c r="D18" s="4">
        <v>1351.1</v>
      </c>
      <c r="E18" s="4"/>
      <c r="F18" s="4"/>
      <c r="G18" s="4"/>
      <c r="H18" s="4"/>
      <c r="I18" s="4">
        <f t="shared" si="1"/>
        <v>1.1613321915898034E-2</v>
      </c>
      <c r="J18" s="4">
        <f t="shared" si="0"/>
        <v>15.599999999999909</v>
      </c>
      <c r="K18" s="4"/>
      <c r="L18" s="4"/>
      <c r="M18" s="5">
        <v>42580</v>
      </c>
      <c r="N18" s="4">
        <v>20.34</v>
      </c>
      <c r="O18" s="2">
        <f t="shared" si="2"/>
        <v>0.16999999999999815</v>
      </c>
      <c r="P18" s="2"/>
      <c r="Q18" s="6"/>
    </row>
    <row r="19" spans="3:17" x14ac:dyDescent="0.35">
      <c r="C19" s="5">
        <v>42582</v>
      </c>
      <c r="D19" s="4">
        <v>1351.1</v>
      </c>
      <c r="E19" s="4"/>
      <c r="F19" s="4"/>
      <c r="G19" s="4"/>
      <c r="H19" s="4"/>
      <c r="I19" s="4">
        <f t="shared" si="1"/>
        <v>0</v>
      </c>
      <c r="J19" s="4">
        <f t="shared" si="0"/>
        <v>0</v>
      </c>
      <c r="K19" s="4"/>
      <c r="L19" s="4"/>
      <c r="M19" s="5">
        <v>42582</v>
      </c>
      <c r="N19" s="4">
        <v>20.34</v>
      </c>
      <c r="O19" s="2">
        <f t="shared" si="2"/>
        <v>0</v>
      </c>
      <c r="P19" s="2"/>
      <c r="Q19" s="6"/>
    </row>
    <row r="20" spans="3:17" x14ac:dyDescent="0.35">
      <c r="C20" s="5">
        <v>42583</v>
      </c>
      <c r="D20" s="4">
        <v>1352.78</v>
      </c>
      <c r="E20" s="4"/>
      <c r="F20" s="4"/>
      <c r="G20" s="4"/>
      <c r="H20" s="4"/>
      <c r="I20" s="4">
        <f t="shared" si="1"/>
        <v>1.2426588577802988E-3</v>
      </c>
      <c r="J20" s="4">
        <f t="shared" si="0"/>
        <v>1.6800000000000637</v>
      </c>
      <c r="K20" s="4"/>
      <c r="L20" s="4"/>
      <c r="M20" s="5">
        <v>42583</v>
      </c>
      <c r="N20" s="4">
        <v>20.32</v>
      </c>
      <c r="O20" s="2">
        <f t="shared" si="2"/>
        <v>-1.9999999999999574E-2</v>
      </c>
      <c r="P20" s="2"/>
      <c r="Q20" s="6"/>
    </row>
    <row r="21" spans="3:17" x14ac:dyDescent="0.35">
      <c r="C21" s="5">
        <v>42584</v>
      </c>
      <c r="D21" s="4">
        <v>1363.68</v>
      </c>
      <c r="E21" s="4"/>
      <c r="F21" s="4"/>
      <c r="G21" s="4"/>
      <c r="H21" s="4"/>
      <c r="I21" s="4">
        <f t="shared" si="1"/>
        <v>8.0251934502930666E-3</v>
      </c>
      <c r="J21" s="4">
        <f t="shared" si="0"/>
        <v>10.900000000000091</v>
      </c>
      <c r="K21" s="4"/>
      <c r="L21" s="4"/>
      <c r="M21" s="5">
        <v>42584</v>
      </c>
      <c r="N21" s="4">
        <v>20.63</v>
      </c>
      <c r="O21" s="2">
        <f t="shared" si="2"/>
        <v>0.30999999999999872</v>
      </c>
      <c r="P21" s="2"/>
      <c r="Q21" s="6"/>
    </row>
    <row r="22" spans="3:17" x14ac:dyDescent="0.35">
      <c r="C22" s="5">
        <v>42585</v>
      </c>
      <c r="D22" s="4">
        <v>1357.9</v>
      </c>
      <c r="E22" s="4"/>
      <c r="F22" s="4"/>
      <c r="G22" s="4"/>
      <c r="H22" s="4"/>
      <c r="I22" s="4">
        <f t="shared" si="1"/>
        <v>-4.2475390692375825E-3</v>
      </c>
      <c r="J22" s="4">
        <f t="shared" si="0"/>
        <v>-5.7799999999999727</v>
      </c>
      <c r="K22" s="4"/>
      <c r="L22" s="4"/>
      <c r="M22" s="5">
        <v>42585</v>
      </c>
      <c r="N22" s="4">
        <v>20.41</v>
      </c>
      <c r="O22" s="2">
        <f t="shared" si="2"/>
        <v>-0.21999999999999886</v>
      </c>
      <c r="P22" s="2"/>
      <c r="Q22" s="6"/>
    </row>
    <row r="23" spans="3:17" x14ac:dyDescent="0.35">
      <c r="C23" s="5">
        <v>42586</v>
      </c>
      <c r="D23" s="4">
        <v>1343.5</v>
      </c>
      <c r="E23" s="4"/>
      <c r="F23" s="4"/>
      <c r="G23" s="4"/>
      <c r="H23" s="4"/>
      <c r="I23" s="4">
        <f t="shared" si="1"/>
        <v>-1.0661239649203402E-2</v>
      </c>
      <c r="J23" s="4">
        <f t="shared" si="0"/>
        <v>-14.400000000000091</v>
      </c>
      <c r="K23" s="4"/>
      <c r="L23" s="4"/>
      <c r="M23" s="5">
        <v>42586</v>
      </c>
      <c r="N23" s="4">
        <v>20.36</v>
      </c>
      <c r="O23" s="2">
        <f t="shared" si="2"/>
        <v>-5.0000000000000711E-2</v>
      </c>
      <c r="P23" s="2"/>
      <c r="Q23" s="6"/>
    </row>
    <row r="24" spans="3:17" x14ac:dyDescent="0.35">
      <c r="C24" s="5">
        <v>42587</v>
      </c>
      <c r="D24" s="4">
        <v>1336.6</v>
      </c>
      <c r="E24" s="4"/>
      <c r="F24" s="4"/>
      <c r="G24" s="4"/>
      <c r="H24" s="4"/>
      <c r="I24" s="4">
        <f t="shared" si="1"/>
        <v>-5.1490729785763634E-3</v>
      </c>
      <c r="J24" s="4">
        <f t="shared" si="0"/>
        <v>-6.9000000000000909</v>
      </c>
      <c r="K24" s="4"/>
      <c r="L24" s="4"/>
      <c r="M24" s="5">
        <v>42587</v>
      </c>
      <c r="N24" s="4">
        <v>19.62</v>
      </c>
      <c r="O24" s="2">
        <f t="shared" si="2"/>
        <v>-0.73999999999999844</v>
      </c>
      <c r="P24" s="2"/>
      <c r="Q24" s="6"/>
    </row>
    <row r="25" spans="3:17" x14ac:dyDescent="0.35">
      <c r="C25" s="5">
        <v>42589</v>
      </c>
      <c r="D25" s="4">
        <v>1336.6</v>
      </c>
      <c r="E25" s="4"/>
      <c r="F25" s="4"/>
      <c r="G25" s="4"/>
      <c r="H25" s="4"/>
      <c r="I25" s="4">
        <f t="shared" si="1"/>
        <v>0</v>
      </c>
      <c r="J25" s="4">
        <f t="shared" si="0"/>
        <v>0</v>
      </c>
      <c r="K25" s="4"/>
      <c r="L25" s="4"/>
      <c r="M25" s="5">
        <v>42589</v>
      </c>
      <c r="N25" s="4">
        <v>19.62</v>
      </c>
      <c r="O25" s="2">
        <f t="shared" si="2"/>
        <v>0</v>
      </c>
      <c r="P25" s="2"/>
      <c r="Q25" s="6"/>
    </row>
    <row r="26" spans="3:17" x14ac:dyDescent="0.35">
      <c r="C26" s="5">
        <v>42590</v>
      </c>
      <c r="D26" s="4">
        <v>1333</v>
      </c>
      <c r="E26" s="4"/>
      <c r="F26" s="4"/>
      <c r="G26" s="4"/>
      <c r="H26" s="4"/>
      <c r="I26" s="4">
        <f t="shared" si="1"/>
        <v>-2.6970348982606751E-3</v>
      </c>
      <c r="J26" s="4">
        <f t="shared" si="0"/>
        <v>-3.5999999999999091</v>
      </c>
      <c r="K26" s="4"/>
      <c r="L26" s="4"/>
      <c r="M26" s="5">
        <v>42590</v>
      </c>
      <c r="N26" s="4">
        <v>19.64</v>
      </c>
      <c r="O26" s="2">
        <f t="shared" si="2"/>
        <v>1.9999999999999574E-2</v>
      </c>
      <c r="P26" s="2"/>
      <c r="Q26" s="6"/>
    </row>
    <row r="27" spans="3:17" x14ac:dyDescent="0.35">
      <c r="C27" s="5">
        <v>42591</v>
      </c>
      <c r="D27" s="4">
        <v>1340.7</v>
      </c>
      <c r="E27" s="4"/>
      <c r="F27" s="4"/>
      <c r="G27" s="4"/>
      <c r="H27" s="4"/>
      <c r="I27" s="4">
        <f t="shared" si="1"/>
        <v>5.7598244288064038E-3</v>
      </c>
      <c r="J27" s="4">
        <f t="shared" si="0"/>
        <v>7.7000000000000455</v>
      </c>
      <c r="K27" s="4"/>
      <c r="L27" s="4"/>
      <c r="M27" s="5">
        <v>42591</v>
      </c>
      <c r="N27" s="4">
        <v>19.87</v>
      </c>
      <c r="O27" s="2">
        <f t="shared" si="2"/>
        <v>0.23000000000000043</v>
      </c>
      <c r="P27" s="2"/>
      <c r="Q27" s="6"/>
    </row>
    <row r="28" spans="3:17" x14ac:dyDescent="0.35">
      <c r="C28" s="5">
        <v>42592</v>
      </c>
      <c r="D28" s="4">
        <v>1340.5</v>
      </c>
      <c r="E28" s="4"/>
      <c r="F28" s="4"/>
      <c r="G28" s="4"/>
      <c r="H28" s="4"/>
      <c r="I28" s="4">
        <f t="shared" si="1"/>
        <v>-1.4918693150178797E-4</v>
      </c>
      <c r="J28" s="4">
        <f t="shared" si="0"/>
        <v>-0.20000000000004547</v>
      </c>
      <c r="K28" s="4"/>
      <c r="L28" s="4"/>
      <c r="M28" s="5">
        <v>42592</v>
      </c>
      <c r="N28" s="4">
        <v>20.100000000000001</v>
      </c>
      <c r="O28" s="2">
        <f t="shared" si="2"/>
        <v>0.23000000000000043</v>
      </c>
      <c r="P28" s="2"/>
      <c r="Q28" s="6"/>
    </row>
    <row r="29" spans="3:17" x14ac:dyDescent="0.35">
      <c r="C29" s="5">
        <v>42593</v>
      </c>
      <c r="D29" s="4">
        <v>1337</v>
      </c>
      <c r="E29" s="4"/>
      <c r="F29" s="4"/>
      <c r="G29" s="4"/>
      <c r="H29" s="4"/>
      <c r="I29" s="4">
        <f t="shared" si="1"/>
        <v>-2.6143805740703741E-3</v>
      </c>
      <c r="J29" s="4">
        <f t="shared" si="0"/>
        <v>-3.5</v>
      </c>
      <c r="K29" s="4"/>
      <c r="L29" s="4"/>
      <c r="M29" s="5">
        <v>42593</v>
      </c>
      <c r="N29" s="4">
        <v>19.96</v>
      </c>
      <c r="O29" s="2">
        <f t="shared" si="2"/>
        <v>-0.14000000000000057</v>
      </c>
      <c r="P29" s="2"/>
      <c r="Q29" s="6"/>
    </row>
    <row r="30" spans="3:17" x14ac:dyDescent="0.35">
      <c r="C30" s="5">
        <v>42594</v>
      </c>
      <c r="D30" s="4">
        <v>1336.2</v>
      </c>
      <c r="E30" s="4"/>
      <c r="F30" s="4"/>
      <c r="G30" s="4"/>
      <c r="H30" s="4"/>
      <c r="I30" s="4">
        <f t="shared" si="1"/>
        <v>-5.9853361056649845E-4</v>
      </c>
      <c r="J30" s="4">
        <f t="shared" si="0"/>
        <v>-0.79999999999995453</v>
      </c>
      <c r="K30" s="4"/>
      <c r="L30" s="4"/>
      <c r="M30" s="5">
        <v>42594</v>
      </c>
      <c r="N30" s="4">
        <v>19.72</v>
      </c>
      <c r="O30" s="2">
        <f t="shared" si="2"/>
        <v>-0.24000000000000199</v>
      </c>
      <c r="P30" s="2"/>
      <c r="Q30" s="6"/>
    </row>
    <row r="31" spans="3:17" x14ac:dyDescent="0.35">
      <c r="C31" s="5">
        <v>42596</v>
      </c>
      <c r="D31" s="4">
        <v>1336.2</v>
      </c>
      <c r="E31" s="4"/>
      <c r="F31" s="4"/>
      <c r="G31" s="4"/>
      <c r="H31" s="4"/>
      <c r="I31" s="4">
        <f t="shared" si="1"/>
        <v>0</v>
      </c>
      <c r="J31" s="4">
        <f t="shared" si="0"/>
        <v>0</v>
      </c>
      <c r="K31" s="4"/>
      <c r="L31" s="4"/>
      <c r="M31" s="5">
        <v>42596</v>
      </c>
      <c r="N31" s="4">
        <v>19.72</v>
      </c>
      <c r="O31" s="2">
        <f t="shared" si="2"/>
        <v>0</v>
      </c>
      <c r="P31" s="2"/>
      <c r="Q31" s="6"/>
    </row>
    <row r="32" spans="3:17" x14ac:dyDescent="0.35">
      <c r="C32" s="5">
        <v>42597</v>
      </c>
      <c r="D32" s="4">
        <v>1348.1</v>
      </c>
      <c r="E32" s="4"/>
      <c r="F32" s="4"/>
      <c r="G32" s="4"/>
      <c r="H32" s="4"/>
      <c r="I32" s="4">
        <f t="shared" si="1"/>
        <v>8.8664292056410687E-3</v>
      </c>
      <c r="J32" s="4">
        <f t="shared" si="0"/>
        <v>11.899999999999864</v>
      </c>
      <c r="K32" s="4"/>
      <c r="L32" s="4"/>
      <c r="M32" s="5">
        <v>42597</v>
      </c>
      <c r="N32" s="4">
        <v>19.82</v>
      </c>
      <c r="O32" s="2">
        <f t="shared" si="2"/>
        <v>0.10000000000000142</v>
      </c>
      <c r="P32" s="2"/>
      <c r="Q32" s="6"/>
    </row>
    <row r="33" spans="3:17" x14ac:dyDescent="0.35">
      <c r="C33" s="5">
        <v>42598</v>
      </c>
      <c r="D33" s="4">
        <v>1346.55</v>
      </c>
      <c r="E33" s="4"/>
      <c r="F33" s="4"/>
      <c r="G33" s="4"/>
      <c r="H33" s="4"/>
      <c r="I33" s="4">
        <f t="shared" si="1"/>
        <v>-1.1504278262108869E-3</v>
      </c>
      <c r="J33" s="4">
        <f t="shared" si="0"/>
        <v>-1.5499999999999545</v>
      </c>
      <c r="K33" s="4"/>
      <c r="L33" s="4"/>
      <c r="M33" s="5">
        <v>42598</v>
      </c>
      <c r="N33" s="4">
        <v>19.8</v>
      </c>
      <c r="O33" s="2">
        <f t="shared" si="2"/>
        <v>-1.9999999999999574E-2</v>
      </c>
      <c r="P33" s="2"/>
      <c r="Q33" s="6"/>
    </row>
    <row r="34" spans="3:17" x14ac:dyDescent="0.35">
      <c r="C34" s="5">
        <v>42599</v>
      </c>
      <c r="D34" s="4">
        <v>1348.75</v>
      </c>
      <c r="E34" s="4"/>
      <c r="F34" s="4"/>
      <c r="G34" s="4"/>
      <c r="H34" s="4"/>
      <c r="I34" s="4">
        <f t="shared" si="1"/>
        <v>1.6324717015372414E-3</v>
      </c>
      <c r="J34" s="4">
        <f t="shared" si="0"/>
        <v>2.2000000000000455</v>
      </c>
      <c r="K34" s="4"/>
      <c r="L34" s="4"/>
      <c r="M34" s="5">
        <v>42599</v>
      </c>
      <c r="N34" s="4">
        <v>19.71</v>
      </c>
      <c r="O34" s="2">
        <f t="shared" si="2"/>
        <v>-8.9999999999999858E-2</v>
      </c>
      <c r="P34" s="2"/>
      <c r="Q34" s="6"/>
    </row>
    <row r="35" spans="3:17" x14ac:dyDescent="0.35">
      <c r="C35" s="5">
        <v>42600</v>
      </c>
      <c r="D35" s="4">
        <v>1354.2</v>
      </c>
      <c r="E35" s="4"/>
      <c r="F35" s="4"/>
      <c r="G35" s="4"/>
      <c r="H35" s="4"/>
      <c r="I35" s="4">
        <f t="shared" si="1"/>
        <v>4.032636479200491E-3</v>
      </c>
      <c r="J35" s="4">
        <f t="shared" si="0"/>
        <v>5.4500000000000455</v>
      </c>
      <c r="K35" s="4"/>
      <c r="L35" s="4"/>
      <c r="M35" s="5">
        <v>42600</v>
      </c>
      <c r="N35" s="4">
        <v>19.760000000000002</v>
      </c>
      <c r="O35" s="2">
        <f t="shared" si="2"/>
        <v>5.0000000000000711E-2</v>
      </c>
      <c r="P35" s="2"/>
      <c r="Q35" s="6"/>
    </row>
    <row r="36" spans="3:17" x14ac:dyDescent="0.35">
      <c r="C36" s="5">
        <v>42601</v>
      </c>
      <c r="D36" s="4">
        <v>1341.5</v>
      </c>
      <c r="E36" s="4"/>
      <c r="F36" s="4"/>
      <c r="G36" s="4"/>
      <c r="H36" s="4"/>
      <c r="I36" s="4">
        <f t="shared" si="1"/>
        <v>-9.4224831858662483E-3</v>
      </c>
      <c r="J36" s="4">
        <f t="shared" si="0"/>
        <v>-12.700000000000045</v>
      </c>
      <c r="K36" s="4"/>
      <c r="L36" s="4"/>
      <c r="M36" s="5">
        <v>42601</v>
      </c>
      <c r="N36" s="4">
        <v>19.27</v>
      </c>
      <c r="O36" s="2">
        <f t="shared" si="2"/>
        <v>-0.49000000000000199</v>
      </c>
      <c r="P36" s="2"/>
      <c r="Q36" s="6"/>
    </row>
    <row r="37" spans="3:17" x14ac:dyDescent="0.35">
      <c r="C37" s="5">
        <v>42603</v>
      </c>
      <c r="D37" s="4">
        <v>1341.5</v>
      </c>
      <c r="E37" s="4"/>
      <c r="F37" s="4"/>
      <c r="G37" s="4"/>
      <c r="H37" s="4"/>
      <c r="I37" s="4">
        <f t="shared" si="1"/>
        <v>0</v>
      </c>
      <c r="J37" s="4">
        <f t="shared" si="0"/>
        <v>0</v>
      </c>
      <c r="K37" s="4"/>
      <c r="L37" s="4"/>
      <c r="M37" s="5">
        <v>42603</v>
      </c>
      <c r="N37" s="4">
        <v>19.27</v>
      </c>
      <c r="O37" s="2">
        <f t="shared" si="2"/>
        <v>0</v>
      </c>
      <c r="P37" s="2"/>
      <c r="Q37" s="6"/>
    </row>
    <row r="38" spans="3:17" x14ac:dyDescent="0.35">
      <c r="C38" s="5">
        <v>42604</v>
      </c>
      <c r="D38" s="4">
        <v>1333.75</v>
      </c>
      <c r="E38" s="4"/>
      <c r="F38" s="4"/>
      <c r="G38" s="4"/>
      <c r="H38" s="4"/>
      <c r="I38" s="4">
        <f t="shared" si="1"/>
        <v>-5.7938672497153121E-3</v>
      </c>
      <c r="J38" s="4">
        <f t="shared" si="0"/>
        <v>-7.75</v>
      </c>
      <c r="K38" s="4"/>
      <c r="L38" s="4"/>
      <c r="M38" s="5">
        <v>42604</v>
      </c>
      <c r="N38" s="4">
        <v>18.920000000000002</v>
      </c>
      <c r="O38" s="2">
        <f t="shared" si="2"/>
        <v>-0.34999999999999787</v>
      </c>
      <c r="P38" s="2"/>
      <c r="Q38" s="6"/>
    </row>
    <row r="39" spans="3:17" x14ac:dyDescent="0.35">
      <c r="C39" s="5">
        <v>42605</v>
      </c>
      <c r="D39" s="4">
        <v>1338.1</v>
      </c>
      <c r="E39" s="4"/>
      <c r="F39" s="4"/>
      <c r="G39" s="4"/>
      <c r="H39" s="4"/>
      <c r="I39" s="4">
        <f t="shared" si="1"/>
        <v>3.2561736949796583E-3</v>
      </c>
      <c r="J39" s="4">
        <f t="shared" si="0"/>
        <v>4.3499999999999091</v>
      </c>
      <c r="K39" s="4"/>
      <c r="L39" s="4"/>
      <c r="M39" s="5">
        <v>42605</v>
      </c>
      <c r="N39" s="4">
        <v>18.829999999999998</v>
      </c>
      <c r="O39" s="2">
        <f t="shared" si="2"/>
        <v>-9.0000000000003411E-2</v>
      </c>
      <c r="P39" s="2"/>
      <c r="Q39" s="6"/>
    </row>
    <row r="40" spans="3:17" x14ac:dyDescent="0.35">
      <c r="C40" s="5">
        <v>42606</v>
      </c>
      <c r="D40" s="4">
        <v>1323.75</v>
      </c>
      <c r="E40" s="4"/>
      <c r="F40" s="4"/>
      <c r="G40" s="4"/>
      <c r="H40" s="4"/>
      <c r="I40" s="4">
        <f t="shared" si="1"/>
        <v>-1.0782079395326605E-2</v>
      </c>
      <c r="J40" s="4">
        <f t="shared" si="0"/>
        <v>-14.349999999999909</v>
      </c>
      <c r="K40" s="4"/>
      <c r="L40" s="4"/>
      <c r="M40" s="5">
        <v>42606</v>
      </c>
      <c r="N40" s="4">
        <v>18.55</v>
      </c>
      <c r="O40" s="2">
        <f t="shared" si="2"/>
        <v>-0.27999999999999758</v>
      </c>
      <c r="P40" s="2"/>
      <c r="Q40" s="6"/>
    </row>
    <row r="41" spans="3:17" x14ac:dyDescent="0.35">
      <c r="C41" s="5">
        <v>42607</v>
      </c>
      <c r="D41" s="4">
        <v>1321.7</v>
      </c>
      <c r="E41" s="4"/>
      <c r="F41" s="4"/>
      <c r="G41" s="4"/>
      <c r="H41" s="4"/>
      <c r="I41" s="4">
        <f t="shared" si="1"/>
        <v>-1.5498311518555852E-3</v>
      </c>
      <c r="J41" s="4">
        <f t="shared" si="0"/>
        <v>-2.0499999999999545</v>
      </c>
      <c r="K41" s="4"/>
      <c r="L41" s="4"/>
      <c r="M41" s="5">
        <v>42607</v>
      </c>
      <c r="N41" s="4">
        <v>18.55</v>
      </c>
      <c r="O41" s="2">
        <f t="shared" si="2"/>
        <v>0</v>
      </c>
      <c r="P41" s="2"/>
      <c r="Q41" s="6"/>
    </row>
    <row r="42" spans="3:17" x14ac:dyDescent="0.35">
      <c r="C42" s="5">
        <v>42608</v>
      </c>
      <c r="D42" s="4">
        <v>1317.25</v>
      </c>
      <c r="E42" s="4"/>
      <c r="F42" s="4"/>
      <c r="G42" s="4"/>
      <c r="H42" s="4"/>
      <c r="I42" s="4">
        <f t="shared" si="1"/>
        <v>-3.3725566743658675E-3</v>
      </c>
      <c r="J42" s="4">
        <f t="shared" si="0"/>
        <v>-4.4500000000000455</v>
      </c>
      <c r="K42" s="4"/>
      <c r="L42" s="4"/>
      <c r="M42" s="5">
        <v>42608</v>
      </c>
      <c r="N42" s="4">
        <v>18.649999999999999</v>
      </c>
      <c r="O42" s="2">
        <f t="shared" si="2"/>
        <v>9.9999999999997868E-2</v>
      </c>
      <c r="P42" s="2"/>
      <c r="Q42" s="6"/>
    </row>
    <row r="43" spans="3:17" x14ac:dyDescent="0.35">
      <c r="C43" s="5">
        <v>42610</v>
      </c>
      <c r="D43" s="4">
        <v>1317.25</v>
      </c>
      <c r="E43" s="4"/>
      <c r="F43" s="4"/>
      <c r="G43" s="4"/>
      <c r="H43" s="4"/>
      <c r="I43" s="4">
        <f t="shared" si="1"/>
        <v>0</v>
      </c>
      <c r="J43" s="4">
        <f t="shared" si="0"/>
        <v>0</v>
      </c>
      <c r="K43" s="4"/>
      <c r="L43" s="4"/>
      <c r="M43" s="5">
        <v>42610</v>
      </c>
      <c r="N43" s="4">
        <v>18.649999999999999</v>
      </c>
      <c r="O43" s="2">
        <f t="shared" si="2"/>
        <v>0</v>
      </c>
      <c r="P43" s="2"/>
      <c r="Q43" s="6"/>
    </row>
    <row r="44" spans="3:17" x14ac:dyDescent="0.35">
      <c r="C44" s="5">
        <v>42611</v>
      </c>
      <c r="D44" s="4">
        <v>1327.2</v>
      </c>
      <c r="E44" s="4"/>
      <c r="F44" s="4"/>
      <c r="G44" s="4"/>
      <c r="H44" s="4"/>
      <c r="I44" s="4">
        <f t="shared" si="1"/>
        <v>7.5252297868395601E-3</v>
      </c>
      <c r="J44" s="4">
        <f t="shared" si="0"/>
        <v>9.9500000000000455</v>
      </c>
      <c r="K44" s="4"/>
      <c r="L44" s="4"/>
      <c r="M44" s="5">
        <v>42611</v>
      </c>
      <c r="N44" s="4">
        <v>18.88</v>
      </c>
      <c r="O44" s="2">
        <f t="shared" si="2"/>
        <v>0.23000000000000043</v>
      </c>
      <c r="P44" s="2"/>
      <c r="Q44" s="6"/>
    </row>
    <row r="45" spans="3:17" x14ac:dyDescent="0.35">
      <c r="C45" s="5">
        <v>42612</v>
      </c>
      <c r="D45" s="4">
        <v>1311.15</v>
      </c>
      <c r="E45" s="4"/>
      <c r="F45" s="4"/>
      <c r="G45" s="4"/>
      <c r="H45" s="4"/>
      <c r="I45" s="4">
        <f t="shared" si="1"/>
        <v>-1.2166845181627473E-2</v>
      </c>
      <c r="J45" s="4">
        <f t="shared" si="0"/>
        <v>-16.049999999999955</v>
      </c>
      <c r="K45" s="4"/>
      <c r="L45" s="4"/>
      <c r="M45" s="5">
        <v>42612</v>
      </c>
      <c r="N45" s="4">
        <v>18.62</v>
      </c>
      <c r="O45" s="2">
        <f t="shared" si="2"/>
        <v>-0.25999999999999801</v>
      </c>
      <c r="P45" s="2"/>
      <c r="Q45" s="6"/>
    </row>
    <row r="46" spans="3:17" x14ac:dyDescent="0.35">
      <c r="C46" s="5">
        <v>42613</v>
      </c>
      <c r="D46" s="4">
        <v>1308.95</v>
      </c>
      <c r="E46" s="4"/>
      <c r="F46" s="4"/>
      <c r="G46" s="4"/>
      <c r="H46" s="4"/>
      <c r="I46" s="4">
        <f t="shared" si="1"/>
        <v>-1.6793256112555E-3</v>
      </c>
      <c r="J46" s="4">
        <f t="shared" si="0"/>
        <v>-2.2000000000000455</v>
      </c>
      <c r="K46" s="4"/>
      <c r="L46" s="4"/>
      <c r="M46" s="5">
        <v>42613</v>
      </c>
      <c r="N46" s="4">
        <v>18.66</v>
      </c>
      <c r="O46" s="2">
        <f t="shared" si="2"/>
        <v>3.9999999999999147E-2</v>
      </c>
      <c r="P46" s="2"/>
      <c r="Q46" s="6"/>
    </row>
    <row r="47" spans="3:17" x14ac:dyDescent="0.35">
      <c r="C47" s="5">
        <v>42614</v>
      </c>
      <c r="D47" s="4">
        <v>1315.25</v>
      </c>
      <c r="E47" s="4"/>
      <c r="F47" s="4"/>
      <c r="G47" s="4"/>
      <c r="H47" s="4"/>
      <c r="I47" s="4">
        <f t="shared" si="1"/>
        <v>4.8014725275651315E-3</v>
      </c>
      <c r="J47" s="4">
        <f t="shared" si="0"/>
        <v>6.2999999999999545</v>
      </c>
      <c r="K47" s="4"/>
      <c r="L47" s="4"/>
      <c r="M47" s="5">
        <v>42614</v>
      </c>
      <c r="N47" s="4">
        <v>18.89</v>
      </c>
      <c r="O47" s="2">
        <f t="shared" si="2"/>
        <v>0.23000000000000043</v>
      </c>
      <c r="P47" s="2"/>
      <c r="Q47" s="6"/>
    </row>
    <row r="48" spans="3:17" x14ac:dyDescent="0.35">
      <c r="C48" s="5">
        <v>42615</v>
      </c>
      <c r="D48" s="4">
        <v>1327.75</v>
      </c>
      <c r="E48" s="4"/>
      <c r="F48" s="4"/>
      <c r="G48" s="4"/>
      <c r="H48" s="4"/>
      <c r="I48" s="4">
        <f t="shared" si="1"/>
        <v>9.4590186915919361E-3</v>
      </c>
      <c r="J48" s="4">
        <f t="shared" si="0"/>
        <v>12.5</v>
      </c>
      <c r="K48" s="4"/>
      <c r="L48" s="4"/>
      <c r="M48" s="5">
        <v>42615</v>
      </c>
      <c r="N48" s="4">
        <v>19.579999999999998</v>
      </c>
      <c r="O48" s="2">
        <f t="shared" si="2"/>
        <v>0.68999999999999773</v>
      </c>
      <c r="P48" s="2"/>
      <c r="Q48" s="6"/>
    </row>
    <row r="49" spans="3:17" x14ac:dyDescent="0.35">
      <c r="C49" s="5">
        <v>42617</v>
      </c>
      <c r="D49" s="4">
        <v>1327.75</v>
      </c>
      <c r="E49" s="4"/>
      <c r="F49" s="4"/>
      <c r="G49" s="4"/>
      <c r="H49" s="4"/>
      <c r="I49" s="4">
        <f t="shared" si="1"/>
        <v>0</v>
      </c>
      <c r="J49" s="4">
        <f t="shared" si="0"/>
        <v>0</v>
      </c>
      <c r="K49" s="4"/>
      <c r="L49" s="4"/>
      <c r="M49" s="5">
        <v>42617</v>
      </c>
      <c r="N49" s="4">
        <v>19.579999999999998</v>
      </c>
      <c r="O49" s="2">
        <f t="shared" si="2"/>
        <v>0</v>
      </c>
      <c r="P49" s="2"/>
      <c r="Q49" s="6"/>
    </row>
    <row r="50" spans="3:17" x14ac:dyDescent="0.35">
      <c r="C50" s="5">
        <v>42618</v>
      </c>
      <c r="D50" s="4">
        <v>1325.55</v>
      </c>
      <c r="E50" s="4"/>
      <c r="F50" s="4"/>
      <c r="G50" s="4"/>
      <c r="H50" s="4"/>
      <c r="I50" s="4">
        <f t="shared" si="1"/>
        <v>-1.65831267038552E-3</v>
      </c>
      <c r="J50" s="4">
        <f t="shared" si="0"/>
        <v>-2.2000000000000455</v>
      </c>
      <c r="K50" s="4"/>
      <c r="L50" s="4"/>
      <c r="M50" s="5">
        <v>42618</v>
      </c>
      <c r="N50" s="4">
        <v>19.52</v>
      </c>
      <c r="O50" s="2">
        <f t="shared" si="2"/>
        <v>-5.9999999999998721E-2</v>
      </c>
      <c r="P50" s="2"/>
      <c r="Q50" s="6"/>
    </row>
    <row r="51" spans="3:17" x14ac:dyDescent="0.35">
      <c r="C51" s="5">
        <v>42619</v>
      </c>
      <c r="D51" s="4">
        <v>1350.3</v>
      </c>
      <c r="E51" s="4"/>
      <c r="F51" s="4"/>
      <c r="G51" s="4"/>
      <c r="H51" s="4"/>
      <c r="I51" s="4">
        <f t="shared" si="1"/>
        <v>1.8499322334873725E-2</v>
      </c>
      <c r="J51" s="4">
        <f t="shared" si="0"/>
        <v>24.75</v>
      </c>
      <c r="K51" s="4"/>
      <c r="L51" s="4"/>
      <c r="M51" s="5">
        <v>42619</v>
      </c>
      <c r="N51" s="4">
        <v>20.059999999999999</v>
      </c>
      <c r="O51" s="2">
        <f t="shared" si="2"/>
        <v>0.53999999999999915</v>
      </c>
      <c r="P51" s="2"/>
      <c r="Q51" s="6"/>
    </row>
    <row r="52" spans="3:17" x14ac:dyDescent="0.35">
      <c r="C52" s="5">
        <v>42620</v>
      </c>
      <c r="D52" s="4">
        <v>1344.95</v>
      </c>
      <c r="E52" s="4"/>
      <c r="F52" s="4"/>
      <c r="G52" s="4"/>
      <c r="H52" s="4"/>
      <c r="I52" s="4">
        <f t="shared" si="1"/>
        <v>-3.9699523432439321E-3</v>
      </c>
      <c r="J52" s="4">
        <f t="shared" si="0"/>
        <v>-5.3499999999999091</v>
      </c>
      <c r="K52" s="4"/>
      <c r="L52" s="4"/>
      <c r="M52" s="5">
        <v>42620</v>
      </c>
      <c r="N52" s="4">
        <v>19.79</v>
      </c>
      <c r="O52" s="2">
        <f t="shared" si="2"/>
        <v>-0.26999999999999957</v>
      </c>
      <c r="P52" s="2"/>
      <c r="Q52" s="6"/>
    </row>
    <row r="53" spans="3:17" x14ac:dyDescent="0.35">
      <c r="C53" s="5">
        <v>42621</v>
      </c>
      <c r="D53" s="4">
        <v>1337.75</v>
      </c>
      <c r="E53" s="4"/>
      <c r="F53" s="4"/>
      <c r="G53" s="4"/>
      <c r="H53" s="4"/>
      <c r="I53" s="4">
        <f t="shared" si="1"/>
        <v>-5.3677394323390359E-3</v>
      </c>
      <c r="J53" s="4">
        <f t="shared" si="0"/>
        <v>-7.2000000000000455</v>
      </c>
      <c r="K53" s="4"/>
      <c r="L53" s="4"/>
      <c r="M53" s="5">
        <v>42621</v>
      </c>
      <c r="N53" s="4">
        <v>19.45</v>
      </c>
      <c r="O53" s="2">
        <f t="shared" si="2"/>
        <v>-0.33999999999999986</v>
      </c>
      <c r="P53" s="2"/>
      <c r="Q53" s="6"/>
    </row>
    <row r="54" spans="3:17" x14ac:dyDescent="0.35">
      <c r="C54" s="5">
        <v>42622</v>
      </c>
      <c r="D54" s="4">
        <v>1328.05</v>
      </c>
      <c r="E54" s="4"/>
      <c r="F54" s="4"/>
      <c r="G54" s="4"/>
      <c r="H54" s="4"/>
      <c r="I54" s="4">
        <f t="shared" si="1"/>
        <v>-7.2773972613910942E-3</v>
      </c>
      <c r="J54" s="4">
        <f t="shared" si="0"/>
        <v>-9.7000000000000455</v>
      </c>
      <c r="K54" s="4"/>
      <c r="L54" s="4"/>
      <c r="M54" s="5">
        <v>42622</v>
      </c>
      <c r="N54" s="4">
        <v>19.059999999999999</v>
      </c>
      <c r="O54" s="2">
        <f t="shared" si="2"/>
        <v>-0.39000000000000057</v>
      </c>
      <c r="P54" s="2"/>
      <c r="Q54" s="6"/>
    </row>
    <row r="55" spans="3:17" x14ac:dyDescent="0.35">
      <c r="C55" s="5">
        <v>42625</v>
      </c>
      <c r="D55" s="4">
        <v>1337.1</v>
      </c>
      <c r="E55" s="4"/>
      <c r="F55" s="4"/>
      <c r="G55" s="4"/>
      <c r="H55" s="4"/>
      <c r="I55" s="4">
        <f t="shared" si="1"/>
        <v>6.7913886905968113E-3</v>
      </c>
      <c r="J55" s="4">
        <f t="shared" si="0"/>
        <v>9.0499999999999545</v>
      </c>
      <c r="K55" s="4"/>
      <c r="L55" s="4"/>
      <c r="M55" s="5">
        <v>42625</v>
      </c>
      <c r="N55" s="4">
        <v>19.100000000000001</v>
      </c>
      <c r="O55" s="2">
        <f t="shared" si="2"/>
        <v>4.00000000000027E-2</v>
      </c>
      <c r="P55" s="2"/>
      <c r="Q55" s="6"/>
    </row>
    <row r="56" spans="3:17" x14ac:dyDescent="0.35">
      <c r="C56" s="5">
        <v>42626</v>
      </c>
      <c r="D56" s="4">
        <v>1318.5</v>
      </c>
      <c r="E56" s="4"/>
      <c r="F56" s="4"/>
      <c r="G56" s="4"/>
      <c r="H56" s="4"/>
      <c r="I56" s="4">
        <f t="shared" si="1"/>
        <v>-1.400836282727802E-2</v>
      </c>
      <c r="J56" s="4">
        <f t="shared" si="0"/>
        <v>-18.599999999999909</v>
      </c>
      <c r="K56" s="4"/>
      <c r="L56" s="4"/>
      <c r="M56" s="5">
        <v>42626</v>
      </c>
      <c r="N56" s="4">
        <v>18.86</v>
      </c>
      <c r="O56" s="2">
        <f t="shared" si="2"/>
        <v>-0.24000000000000199</v>
      </c>
      <c r="P56" s="2"/>
      <c r="Q56" s="6"/>
    </row>
    <row r="57" spans="3:17" x14ac:dyDescent="0.35">
      <c r="C57" s="5">
        <v>42627</v>
      </c>
      <c r="D57" s="4">
        <v>1320.3</v>
      </c>
      <c r="E57" s="4"/>
      <c r="F57" s="4"/>
      <c r="G57" s="4"/>
      <c r="H57" s="4"/>
      <c r="I57" s="4">
        <f t="shared" si="1"/>
        <v>1.3642566918141696E-3</v>
      </c>
      <c r="J57" s="4">
        <f t="shared" si="0"/>
        <v>1.7999999999999545</v>
      </c>
      <c r="K57" s="4"/>
      <c r="L57" s="4"/>
      <c r="M57" s="5">
        <v>42627</v>
      </c>
      <c r="N57" s="4">
        <v>19.12</v>
      </c>
      <c r="O57" s="2">
        <f t="shared" si="2"/>
        <v>0.26000000000000156</v>
      </c>
      <c r="P57" s="2"/>
      <c r="Q57" s="6"/>
    </row>
    <row r="58" spans="3:17" x14ac:dyDescent="0.35">
      <c r="C58" s="5">
        <v>42628</v>
      </c>
      <c r="D58" s="4">
        <v>1314.8</v>
      </c>
      <c r="E58" s="4"/>
      <c r="F58" s="4"/>
      <c r="G58" s="4"/>
      <c r="H58" s="4"/>
      <c r="I58" s="4">
        <f t="shared" si="1"/>
        <v>-4.1744206950911078E-3</v>
      </c>
      <c r="J58" s="4">
        <f t="shared" si="0"/>
        <v>-5.5</v>
      </c>
      <c r="K58" s="4"/>
      <c r="L58" s="4"/>
      <c r="M58" s="5">
        <v>42628</v>
      </c>
      <c r="N58" s="4">
        <v>18.98</v>
      </c>
      <c r="O58" s="2">
        <f t="shared" si="2"/>
        <v>-0.14000000000000057</v>
      </c>
      <c r="P58" s="2"/>
      <c r="Q58" s="6"/>
    </row>
    <row r="59" spans="3:17" x14ac:dyDescent="0.35">
      <c r="C59" s="5">
        <v>42629</v>
      </c>
      <c r="D59" s="4">
        <v>1303.55</v>
      </c>
      <c r="E59" s="4"/>
      <c r="F59" s="4"/>
      <c r="G59" s="4"/>
      <c r="H59" s="4"/>
      <c r="I59" s="4">
        <f t="shared" si="1"/>
        <v>-8.59325088596119E-3</v>
      </c>
      <c r="J59" s="4">
        <f t="shared" si="0"/>
        <v>-11.25</v>
      </c>
      <c r="K59" s="4"/>
      <c r="L59" s="4"/>
      <c r="M59" s="5">
        <v>42629</v>
      </c>
      <c r="N59" s="4">
        <v>18.78</v>
      </c>
      <c r="O59" s="2">
        <f t="shared" si="2"/>
        <v>-0.19999999999999929</v>
      </c>
      <c r="P59" s="2"/>
      <c r="Q59" s="6"/>
    </row>
    <row r="60" spans="3:17" x14ac:dyDescent="0.35">
      <c r="C60" s="5">
        <v>42631</v>
      </c>
      <c r="D60" s="4">
        <v>1303.55</v>
      </c>
      <c r="E60" s="4"/>
      <c r="F60" s="4"/>
      <c r="G60" s="4"/>
      <c r="H60" s="4"/>
      <c r="I60" s="4">
        <f t="shared" si="1"/>
        <v>0</v>
      </c>
      <c r="J60" s="4">
        <f t="shared" si="0"/>
        <v>0</v>
      </c>
      <c r="K60" s="4"/>
      <c r="L60" s="4"/>
      <c r="M60" s="5">
        <v>42631</v>
      </c>
      <c r="N60" s="4">
        <v>18.78</v>
      </c>
      <c r="O60" s="2">
        <f t="shared" si="2"/>
        <v>0</v>
      </c>
      <c r="P60" s="2"/>
      <c r="Q60" s="6"/>
    </row>
    <row r="61" spans="3:17" x14ac:dyDescent="0.35">
      <c r="C61" s="5">
        <v>42632</v>
      </c>
      <c r="D61" s="4">
        <v>1314.2</v>
      </c>
      <c r="E61" s="4"/>
      <c r="F61" s="4"/>
      <c r="G61" s="4"/>
      <c r="H61" s="4"/>
      <c r="I61" s="4">
        <f t="shared" si="1"/>
        <v>8.1368035596645072E-3</v>
      </c>
      <c r="J61" s="4">
        <f t="shared" si="0"/>
        <v>10.650000000000091</v>
      </c>
      <c r="K61" s="4"/>
      <c r="L61" s="4"/>
      <c r="M61" s="5">
        <v>42632</v>
      </c>
      <c r="N61" s="4">
        <v>19.09</v>
      </c>
      <c r="O61" s="2">
        <f t="shared" si="2"/>
        <v>0.30999999999999872</v>
      </c>
      <c r="P61" s="2"/>
      <c r="Q61" s="6"/>
    </row>
    <row r="62" spans="3:17" x14ac:dyDescent="0.35">
      <c r="C62" s="5">
        <v>42633</v>
      </c>
      <c r="D62" s="4">
        <v>1315.1</v>
      </c>
      <c r="E62" s="4"/>
      <c r="F62" s="4"/>
      <c r="G62" s="4"/>
      <c r="H62" s="4"/>
      <c r="I62" s="4">
        <f t="shared" si="1"/>
        <v>6.8459288415123609E-4</v>
      </c>
      <c r="J62" s="4">
        <f t="shared" si="0"/>
        <v>0.89999999999986358</v>
      </c>
      <c r="K62" s="4"/>
      <c r="L62" s="4"/>
      <c r="M62" s="5">
        <v>42633</v>
      </c>
      <c r="N62" s="4">
        <v>19.3</v>
      </c>
      <c r="O62" s="2">
        <f t="shared" si="2"/>
        <v>0.21000000000000085</v>
      </c>
      <c r="P62" s="2"/>
      <c r="Q62" s="6"/>
    </row>
    <row r="63" spans="3:17" x14ac:dyDescent="0.35">
      <c r="C63" s="5">
        <v>42634</v>
      </c>
      <c r="D63" s="4">
        <v>1342.2</v>
      </c>
      <c r="E63" s="4"/>
      <c r="F63" s="4"/>
      <c r="G63" s="4"/>
      <c r="H63" s="4"/>
      <c r="I63" s="4">
        <f t="shared" si="1"/>
        <v>2.0397350376219592E-2</v>
      </c>
      <c r="J63" s="4">
        <f t="shared" si="0"/>
        <v>27.100000000000136</v>
      </c>
      <c r="K63" s="4"/>
      <c r="L63" s="4"/>
      <c r="M63" s="5">
        <v>42634</v>
      </c>
      <c r="N63" s="4">
        <v>19.850000000000001</v>
      </c>
      <c r="O63" s="2">
        <f t="shared" si="2"/>
        <v>0.55000000000000071</v>
      </c>
      <c r="P63" s="2"/>
      <c r="Q63" s="6"/>
    </row>
    <row r="64" spans="3:17" x14ac:dyDescent="0.35">
      <c r="C64" s="5">
        <v>42635</v>
      </c>
      <c r="D64" s="4">
        <v>1343.2</v>
      </c>
      <c r="E64" s="4"/>
      <c r="F64" s="4"/>
      <c r="G64" s="4"/>
      <c r="H64" s="4"/>
      <c r="I64" s="4">
        <f t="shared" si="1"/>
        <v>7.4476803919232282E-4</v>
      </c>
      <c r="J64" s="4">
        <f t="shared" si="0"/>
        <v>1</v>
      </c>
      <c r="K64" s="4"/>
      <c r="L64" s="4"/>
      <c r="M64" s="5">
        <v>42635</v>
      </c>
      <c r="N64" s="4">
        <v>19.88</v>
      </c>
      <c r="O64" s="2">
        <f t="shared" si="2"/>
        <v>2.9999999999997584E-2</v>
      </c>
      <c r="P64" s="2"/>
      <c r="Q64" s="6"/>
    </row>
    <row r="65" spans="3:17" x14ac:dyDescent="0.35">
      <c r="C65" s="5">
        <v>42636</v>
      </c>
      <c r="D65" s="4">
        <v>1343.2</v>
      </c>
      <c r="E65" s="4"/>
      <c r="F65" s="4"/>
      <c r="G65" s="4"/>
      <c r="H65" s="4"/>
      <c r="I65" s="4">
        <f t="shared" si="1"/>
        <v>0</v>
      </c>
      <c r="J65" s="4">
        <f t="shared" si="0"/>
        <v>0</v>
      </c>
      <c r="K65" s="4"/>
      <c r="L65" s="4"/>
      <c r="M65" s="5">
        <v>42636</v>
      </c>
      <c r="N65" s="4">
        <v>19.670000000000002</v>
      </c>
      <c r="O65" s="2">
        <f t="shared" si="2"/>
        <v>-0.2099999999999973</v>
      </c>
      <c r="P65" s="2"/>
      <c r="Q65" s="6"/>
    </row>
    <row r="66" spans="3:17" x14ac:dyDescent="0.35">
      <c r="C66" s="5">
        <v>42638</v>
      </c>
      <c r="D66" s="4">
        <v>1343.2</v>
      </c>
      <c r="E66" s="4"/>
      <c r="F66" s="4"/>
      <c r="G66" s="4"/>
      <c r="H66" s="4"/>
      <c r="I66" s="4">
        <f t="shared" si="1"/>
        <v>0</v>
      </c>
      <c r="J66" s="4">
        <f t="shared" si="0"/>
        <v>0</v>
      </c>
      <c r="K66" s="4"/>
      <c r="L66" s="4"/>
      <c r="M66" s="5">
        <v>42638</v>
      </c>
      <c r="N66" s="4">
        <v>19.670000000000002</v>
      </c>
      <c r="O66" s="2">
        <f t="shared" si="2"/>
        <v>0</v>
      </c>
      <c r="P66" s="2"/>
      <c r="Q66" s="6"/>
    </row>
    <row r="67" spans="3:17" x14ac:dyDescent="0.35">
      <c r="C67" s="5">
        <v>42639</v>
      </c>
      <c r="D67" s="4">
        <v>1337.95</v>
      </c>
      <c r="E67" s="4"/>
      <c r="F67" s="4"/>
      <c r="G67" s="4"/>
      <c r="H67" s="4"/>
      <c r="I67" s="4">
        <f t="shared" si="1"/>
        <v>-3.9162349811761032E-3</v>
      </c>
      <c r="J67" s="4">
        <f t="shared" ref="J67:J130" si="3">D67-D66</f>
        <v>-5.25</v>
      </c>
      <c r="K67" s="4"/>
      <c r="L67" s="4"/>
      <c r="M67" s="5">
        <v>42639</v>
      </c>
      <c r="N67" s="4">
        <v>19.43</v>
      </c>
      <c r="O67" s="2">
        <f t="shared" si="2"/>
        <v>-0.24000000000000199</v>
      </c>
      <c r="P67" s="2"/>
      <c r="Q67" s="6"/>
    </row>
    <row r="68" spans="3:17" x14ac:dyDescent="0.35">
      <c r="C68" s="5">
        <v>42640</v>
      </c>
      <c r="D68" s="4">
        <v>1326.4</v>
      </c>
      <c r="E68" s="4"/>
      <c r="F68" s="4"/>
      <c r="G68" s="4"/>
      <c r="H68" s="4"/>
      <c r="I68" s="4">
        <f t="shared" ref="I68:I131" si="4">LN(D68)-LN(D67)</f>
        <v>-8.6700864011239887E-3</v>
      </c>
      <c r="J68" s="4">
        <f t="shared" si="3"/>
        <v>-11.549999999999955</v>
      </c>
      <c r="K68" s="4"/>
      <c r="L68" s="4"/>
      <c r="M68" s="5">
        <v>42640</v>
      </c>
      <c r="N68" s="4">
        <v>19.14</v>
      </c>
      <c r="O68" s="2">
        <f t="shared" ref="O68:O131" si="5">N68-N67</f>
        <v>-0.28999999999999915</v>
      </c>
      <c r="P68" s="2"/>
      <c r="Q68" s="6"/>
    </row>
    <row r="69" spans="3:17" x14ac:dyDescent="0.35">
      <c r="C69" s="5">
        <v>42641</v>
      </c>
      <c r="D69" s="4">
        <v>1321.95</v>
      </c>
      <c r="E69" s="4"/>
      <c r="F69" s="4"/>
      <c r="G69" s="4"/>
      <c r="H69" s="4"/>
      <c r="I69" s="4">
        <f t="shared" si="4"/>
        <v>-3.3605861672514337E-3</v>
      </c>
      <c r="J69" s="4">
        <f t="shared" si="3"/>
        <v>-4.4500000000000455</v>
      </c>
      <c r="K69" s="4"/>
      <c r="L69" s="4"/>
      <c r="M69" s="5">
        <v>42641</v>
      </c>
      <c r="N69" s="4">
        <v>19.22</v>
      </c>
      <c r="O69" s="2">
        <f t="shared" si="5"/>
        <v>7.9999999999998295E-2</v>
      </c>
      <c r="P69" s="2"/>
      <c r="Q69" s="6"/>
    </row>
    <row r="70" spans="3:17" x14ac:dyDescent="0.35">
      <c r="C70" s="5">
        <v>42642</v>
      </c>
      <c r="D70" s="4">
        <v>1315.8</v>
      </c>
      <c r="E70" s="4"/>
      <c r="F70" s="4"/>
      <c r="G70" s="4"/>
      <c r="H70" s="4"/>
      <c r="I70" s="4">
        <f t="shared" si="4"/>
        <v>-4.6630735618817809E-3</v>
      </c>
      <c r="J70" s="4">
        <f t="shared" si="3"/>
        <v>-6.1500000000000909</v>
      </c>
      <c r="K70" s="4"/>
      <c r="L70" s="4"/>
      <c r="M70" s="5">
        <v>42642</v>
      </c>
      <c r="N70" s="4">
        <v>19.100000000000001</v>
      </c>
      <c r="O70" s="2">
        <f t="shared" si="5"/>
        <v>-0.11999999999999744</v>
      </c>
      <c r="P70" s="2"/>
      <c r="Q70" s="6"/>
    </row>
    <row r="71" spans="3:17" x14ac:dyDescent="0.35">
      <c r="C71" s="5">
        <v>42643</v>
      </c>
      <c r="D71" s="4">
        <v>1312</v>
      </c>
      <c r="E71" s="4"/>
      <c r="F71" s="4"/>
      <c r="G71" s="4"/>
      <c r="H71" s="4"/>
      <c r="I71" s="4">
        <f t="shared" si="4"/>
        <v>-2.8921551478635621E-3</v>
      </c>
      <c r="J71" s="4">
        <f t="shared" si="3"/>
        <v>-3.7999999999999545</v>
      </c>
      <c r="K71" s="4"/>
      <c r="L71" s="4"/>
      <c r="M71" s="5">
        <v>42643</v>
      </c>
      <c r="N71" s="4">
        <v>19.16</v>
      </c>
      <c r="O71" s="2">
        <f t="shared" si="5"/>
        <v>5.9999999999998721E-2</v>
      </c>
      <c r="P71" s="2"/>
      <c r="Q71" s="6"/>
    </row>
    <row r="72" spans="3:17" x14ac:dyDescent="0.35">
      <c r="C72" s="5">
        <v>42645</v>
      </c>
      <c r="D72" s="4">
        <v>1312</v>
      </c>
      <c r="E72" s="4"/>
      <c r="F72" s="4"/>
      <c r="G72" s="4"/>
      <c r="H72" s="4"/>
      <c r="I72" s="4">
        <f t="shared" si="4"/>
        <v>0</v>
      </c>
      <c r="J72" s="4">
        <f t="shared" si="3"/>
        <v>0</v>
      </c>
      <c r="K72" s="4"/>
      <c r="L72" s="4"/>
      <c r="M72" s="5">
        <v>42645</v>
      </c>
      <c r="N72" s="4">
        <v>19.16</v>
      </c>
      <c r="O72" s="2">
        <f t="shared" si="5"/>
        <v>0</v>
      </c>
      <c r="P72" s="2"/>
      <c r="Q72" s="6"/>
    </row>
    <row r="73" spans="3:17" x14ac:dyDescent="0.35">
      <c r="C73" s="5">
        <v>42646</v>
      </c>
      <c r="D73" s="4">
        <v>1311.88</v>
      </c>
      <c r="E73" s="4"/>
      <c r="F73" s="4"/>
      <c r="G73" s="4"/>
      <c r="H73" s="4"/>
      <c r="I73" s="4">
        <f t="shared" si="4"/>
        <v>-9.1467597666650136E-5</v>
      </c>
      <c r="J73" s="4">
        <f t="shared" si="3"/>
        <v>-0.11999999999989086</v>
      </c>
      <c r="K73" s="4"/>
      <c r="L73" s="4"/>
      <c r="M73" s="5">
        <v>42646</v>
      </c>
      <c r="N73" s="4">
        <v>18.75</v>
      </c>
      <c r="O73" s="2">
        <f t="shared" si="5"/>
        <v>-0.41000000000000014</v>
      </c>
      <c r="P73" s="2"/>
      <c r="Q73" s="6"/>
    </row>
    <row r="74" spans="3:17" x14ac:dyDescent="0.35">
      <c r="C74" s="5">
        <v>42647</v>
      </c>
      <c r="D74" s="4">
        <v>1266.25</v>
      </c>
      <c r="E74" s="4"/>
      <c r="F74" s="4"/>
      <c r="G74" s="4"/>
      <c r="H74" s="4"/>
      <c r="I74" s="4">
        <f t="shared" si="4"/>
        <v>-3.5401446343474419E-2</v>
      </c>
      <c r="J74" s="4">
        <f t="shared" si="3"/>
        <v>-45.630000000000109</v>
      </c>
      <c r="K74" s="4"/>
      <c r="L74" s="4"/>
      <c r="M74" s="5">
        <v>42647</v>
      </c>
      <c r="N74" s="4">
        <v>17.829999999999998</v>
      </c>
      <c r="O74" s="2">
        <f t="shared" si="5"/>
        <v>-0.92000000000000171</v>
      </c>
      <c r="P74" s="2"/>
      <c r="Q74" s="6"/>
    </row>
    <row r="75" spans="3:17" x14ac:dyDescent="0.35">
      <c r="C75" s="5">
        <v>42648</v>
      </c>
      <c r="D75" s="4">
        <v>1263</v>
      </c>
      <c r="E75" s="4"/>
      <c r="F75" s="4"/>
      <c r="G75" s="4"/>
      <c r="H75" s="4"/>
      <c r="I75" s="4">
        <f t="shared" si="4"/>
        <v>-2.5699332124018426E-3</v>
      </c>
      <c r="J75" s="4">
        <f t="shared" si="3"/>
        <v>-3.25</v>
      </c>
      <c r="K75" s="4"/>
      <c r="L75" s="4"/>
      <c r="M75" s="5">
        <v>42648</v>
      </c>
      <c r="N75" s="4">
        <v>17.739999999999998</v>
      </c>
      <c r="O75" s="2">
        <f t="shared" si="5"/>
        <v>-8.9999999999999858E-2</v>
      </c>
      <c r="P75" s="2"/>
      <c r="Q75" s="6"/>
    </row>
    <row r="76" spans="3:17" x14ac:dyDescent="0.35">
      <c r="C76" s="5">
        <v>42649</v>
      </c>
      <c r="D76" s="4">
        <v>1254.7</v>
      </c>
      <c r="E76" s="4"/>
      <c r="F76" s="4"/>
      <c r="G76" s="4"/>
      <c r="H76" s="4"/>
      <c r="I76" s="4">
        <f t="shared" si="4"/>
        <v>-6.5933431848366197E-3</v>
      </c>
      <c r="J76" s="4">
        <f t="shared" si="3"/>
        <v>-8.2999999999999545</v>
      </c>
      <c r="K76" s="4"/>
      <c r="L76" s="4"/>
      <c r="M76" s="5">
        <v>42649</v>
      </c>
      <c r="N76" s="4">
        <v>17.32</v>
      </c>
      <c r="O76" s="2">
        <f t="shared" si="5"/>
        <v>-0.41999999999999815</v>
      </c>
      <c r="P76" s="2"/>
      <c r="Q76" s="6"/>
    </row>
    <row r="77" spans="3:17" x14ac:dyDescent="0.35">
      <c r="C77" s="5">
        <v>42650</v>
      </c>
      <c r="D77" s="4">
        <v>1240.25</v>
      </c>
      <c r="E77" s="4"/>
      <c r="F77" s="4"/>
      <c r="G77" s="4"/>
      <c r="H77" s="4"/>
      <c r="I77" s="4">
        <f t="shared" si="4"/>
        <v>-1.1583527984496023E-2</v>
      </c>
      <c r="J77" s="4">
        <f t="shared" si="3"/>
        <v>-14.450000000000045</v>
      </c>
      <c r="K77" s="4"/>
      <c r="L77" s="4"/>
      <c r="M77" s="5">
        <v>42650</v>
      </c>
      <c r="N77" s="4">
        <v>17.55</v>
      </c>
      <c r="O77" s="2">
        <f t="shared" si="5"/>
        <v>0.23000000000000043</v>
      </c>
      <c r="P77" s="13"/>
      <c r="Q77" s="14"/>
    </row>
    <row r="78" spans="3:17" x14ac:dyDescent="0.35">
      <c r="C78" s="5">
        <v>42652</v>
      </c>
      <c r="D78" s="4">
        <v>1240.25</v>
      </c>
      <c r="E78" s="4"/>
      <c r="F78" s="4"/>
      <c r="G78" s="4"/>
      <c r="H78" s="4"/>
      <c r="I78" s="4">
        <f t="shared" si="4"/>
        <v>0</v>
      </c>
      <c r="J78" s="4">
        <f t="shared" si="3"/>
        <v>0</v>
      </c>
      <c r="K78" s="4"/>
      <c r="L78" s="4"/>
      <c r="M78" s="5">
        <v>42652</v>
      </c>
      <c r="N78" s="4">
        <v>17.55</v>
      </c>
      <c r="O78" s="2">
        <f t="shared" si="5"/>
        <v>0</v>
      </c>
      <c r="P78" s="13"/>
      <c r="Q78" s="14"/>
    </row>
    <row r="79" spans="3:17" x14ac:dyDescent="0.35">
      <c r="C79" s="5">
        <v>42653</v>
      </c>
      <c r="D79" s="4">
        <v>1253.0999999999999</v>
      </c>
      <c r="E79" s="4"/>
      <c r="F79" s="4"/>
      <c r="G79" s="4"/>
      <c r="H79" s="4"/>
      <c r="I79" s="4">
        <f t="shared" si="4"/>
        <v>1.0307508990080372E-2</v>
      </c>
      <c r="J79" s="4">
        <f t="shared" si="3"/>
        <v>12.849999999999909</v>
      </c>
      <c r="K79" s="4"/>
      <c r="L79" s="4"/>
      <c r="M79" s="5">
        <v>42653</v>
      </c>
      <c r="N79" s="4">
        <v>17.66</v>
      </c>
      <c r="O79" s="2">
        <f t="shared" si="5"/>
        <v>0.10999999999999943</v>
      </c>
      <c r="P79" s="13"/>
      <c r="Q79" s="14"/>
    </row>
    <row r="80" spans="3:17" x14ac:dyDescent="0.35">
      <c r="C80" s="5">
        <v>42654</v>
      </c>
      <c r="D80" s="4">
        <v>1245.25</v>
      </c>
      <c r="E80" s="4"/>
      <c r="F80" s="4"/>
      <c r="G80" s="4"/>
      <c r="H80" s="4"/>
      <c r="I80" s="4">
        <f t="shared" si="4"/>
        <v>-6.2841682178458314E-3</v>
      </c>
      <c r="J80" s="4">
        <f t="shared" si="3"/>
        <v>-7.8499999999999091</v>
      </c>
      <c r="K80" s="4"/>
      <c r="L80" s="4"/>
      <c r="M80" s="5">
        <v>42654</v>
      </c>
      <c r="N80" s="4">
        <v>17.46</v>
      </c>
      <c r="O80" s="2">
        <f t="shared" si="5"/>
        <v>-0.19999999999999929</v>
      </c>
      <c r="P80" s="13"/>
      <c r="Q80" s="14"/>
    </row>
    <row r="81" spans="3:17" x14ac:dyDescent="0.35">
      <c r="C81" s="5">
        <v>42655</v>
      </c>
      <c r="D81" s="4">
        <v>1262.3499999999999</v>
      </c>
      <c r="E81" s="4"/>
      <c r="F81" s="4"/>
      <c r="G81" s="4"/>
      <c r="H81" s="4"/>
      <c r="I81" s="4">
        <f t="shared" si="4"/>
        <v>1.3638750256243171E-2</v>
      </c>
      <c r="J81" s="4">
        <f t="shared" si="3"/>
        <v>17.099999999999909</v>
      </c>
      <c r="K81" s="4"/>
      <c r="L81" s="4"/>
      <c r="M81" s="5">
        <v>42655</v>
      </c>
      <c r="N81" s="4">
        <v>17.489999999999998</v>
      </c>
      <c r="O81" s="2">
        <f t="shared" si="5"/>
        <v>2.9999999999997584E-2</v>
      </c>
      <c r="P81" s="13"/>
      <c r="Q81" s="14"/>
    </row>
    <row r="82" spans="3:17" x14ac:dyDescent="0.35">
      <c r="C82" s="5">
        <v>42656</v>
      </c>
      <c r="D82" s="4">
        <v>1260.25</v>
      </c>
      <c r="E82" s="4"/>
      <c r="F82" s="4"/>
      <c r="G82" s="4"/>
      <c r="H82" s="4"/>
      <c r="I82" s="4">
        <f t="shared" si="4"/>
        <v>-1.6649492468960858E-3</v>
      </c>
      <c r="J82" s="4">
        <f t="shared" si="3"/>
        <v>-2.0999999999999091</v>
      </c>
      <c r="K82" s="4"/>
      <c r="L82" s="4"/>
      <c r="M82" s="5">
        <v>42656</v>
      </c>
      <c r="N82" s="4">
        <v>17.5</v>
      </c>
      <c r="O82" s="2">
        <f t="shared" si="5"/>
        <v>1.0000000000001563E-2</v>
      </c>
      <c r="P82" s="13"/>
      <c r="Q82" s="14"/>
    </row>
    <row r="83" spans="3:17" x14ac:dyDescent="0.35">
      <c r="C83" s="5">
        <v>42657</v>
      </c>
      <c r="D83" s="4">
        <v>1250.55</v>
      </c>
      <c r="E83" s="4"/>
      <c r="F83" s="4"/>
      <c r="G83" s="4"/>
      <c r="H83" s="4"/>
      <c r="I83" s="4">
        <f t="shared" si="4"/>
        <v>-7.7266594380080988E-3</v>
      </c>
      <c r="J83" s="4">
        <f t="shared" si="3"/>
        <v>-9.7000000000000455</v>
      </c>
      <c r="K83" s="4"/>
      <c r="L83" s="4"/>
      <c r="M83" s="5">
        <v>42657</v>
      </c>
      <c r="N83" s="4">
        <v>17.43</v>
      </c>
      <c r="O83" s="2">
        <f t="shared" si="5"/>
        <v>-7.0000000000000284E-2</v>
      </c>
      <c r="P83" s="13"/>
      <c r="Q83" s="14"/>
    </row>
    <row r="84" spans="3:17" x14ac:dyDescent="0.35">
      <c r="C84" s="5">
        <v>42659</v>
      </c>
      <c r="D84" s="4">
        <v>1250.55</v>
      </c>
      <c r="E84" s="4"/>
      <c r="F84" s="4"/>
      <c r="G84" s="4"/>
      <c r="H84" s="4"/>
      <c r="I84" s="4">
        <f t="shared" si="4"/>
        <v>0</v>
      </c>
      <c r="J84" s="4">
        <f t="shared" si="3"/>
        <v>0</v>
      </c>
      <c r="K84" s="4"/>
      <c r="L84" s="4"/>
      <c r="M84" s="5">
        <v>42659</v>
      </c>
      <c r="N84" s="4">
        <v>17.43</v>
      </c>
      <c r="O84" s="2">
        <f t="shared" si="5"/>
        <v>0</v>
      </c>
      <c r="P84" s="13"/>
      <c r="Q84" s="14"/>
    </row>
    <row r="85" spans="3:17" x14ac:dyDescent="0.35">
      <c r="C85" s="5">
        <v>42660</v>
      </c>
      <c r="D85" s="4">
        <v>1254</v>
      </c>
      <c r="E85" s="4"/>
      <c r="F85" s="4"/>
      <c r="G85" s="4"/>
      <c r="H85" s="4"/>
      <c r="I85" s="4">
        <f t="shared" si="4"/>
        <v>2.7549876681343122E-3</v>
      </c>
      <c r="J85" s="4">
        <f t="shared" si="3"/>
        <v>3.4500000000000455</v>
      </c>
      <c r="K85" s="4"/>
      <c r="L85" s="4"/>
      <c r="M85" s="5">
        <v>42660</v>
      </c>
      <c r="N85" s="4">
        <v>17.47</v>
      </c>
      <c r="O85" s="2">
        <f t="shared" si="5"/>
        <v>3.9999999999999147E-2</v>
      </c>
      <c r="P85" s="13"/>
      <c r="Q85" s="14"/>
    </row>
    <row r="86" spans="3:17" x14ac:dyDescent="0.35">
      <c r="C86" s="5">
        <v>42661</v>
      </c>
      <c r="D86" s="4">
        <v>1265.25</v>
      </c>
      <c r="E86" s="4"/>
      <c r="F86" s="4"/>
      <c r="G86" s="4"/>
      <c r="H86" s="4"/>
      <c r="I86" s="4">
        <f t="shared" si="4"/>
        <v>8.9312889013211105E-3</v>
      </c>
      <c r="J86" s="4">
        <f t="shared" si="3"/>
        <v>11.25</v>
      </c>
      <c r="K86" s="4"/>
      <c r="L86" s="4"/>
      <c r="M86" s="5">
        <v>42661</v>
      </c>
      <c r="N86" s="4">
        <v>17.63</v>
      </c>
      <c r="O86" s="2">
        <f t="shared" si="5"/>
        <v>0.16000000000000014</v>
      </c>
      <c r="P86" s="13"/>
      <c r="Q86" s="14"/>
    </row>
    <row r="87" spans="3:17" x14ac:dyDescent="0.35">
      <c r="C87" s="5">
        <v>42662</v>
      </c>
      <c r="D87" s="4">
        <v>1272.25</v>
      </c>
      <c r="E87" s="4"/>
      <c r="F87" s="4"/>
      <c r="G87" s="4"/>
      <c r="H87" s="4"/>
      <c r="I87" s="4">
        <f t="shared" si="4"/>
        <v>5.5172553747544484E-3</v>
      </c>
      <c r="J87" s="4">
        <f t="shared" si="3"/>
        <v>7</v>
      </c>
      <c r="K87" s="4"/>
      <c r="L87" s="4"/>
      <c r="M87" s="5">
        <v>42662</v>
      </c>
      <c r="N87" s="4">
        <v>17.68</v>
      </c>
      <c r="O87" s="2">
        <f t="shared" si="5"/>
        <v>5.0000000000000711E-2</v>
      </c>
      <c r="P87" s="13"/>
      <c r="Q87" s="14"/>
    </row>
    <row r="88" spans="3:17" x14ac:dyDescent="0.35">
      <c r="C88" s="5">
        <v>42663</v>
      </c>
      <c r="D88" s="4">
        <v>1263.6300000000001</v>
      </c>
      <c r="E88" s="4"/>
      <c r="F88" s="4"/>
      <c r="G88" s="4"/>
      <c r="H88" s="4"/>
      <c r="I88" s="4">
        <f t="shared" si="4"/>
        <v>-6.7984551324329345E-3</v>
      </c>
      <c r="J88" s="4">
        <f t="shared" si="3"/>
        <v>-8.6199999999998909</v>
      </c>
      <c r="K88" s="4"/>
      <c r="L88" s="4"/>
      <c r="M88" s="5">
        <v>42663</v>
      </c>
      <c r="N88" s="4">
        <v>17.55</v>
      </c>
      <c r="O88" s="2">
        <f t="shared" si="5"/>
        <v>-0.12999999999999901</v>
      </c>
      <c r="P88" s="13"/>
      <c r="Q88" s="14"/>
    </row>
    <row r="89" spans="3:17" x14ac:dyDescent="0.35">
      <c r="C89" s="5">
        <v>42664</v>
      </c>
      <c r="D89" s="4">
        <v>1266.75</v>
      </c>
      <c r="E89" s="4"/>
      <c r="F89" s="4"/>
      <c r="G89" s="4"/>
      <c r="H89" s="4"/>
      <c r="I89" s="4">
        <f t="shared" si="4"/>
        <v>2.466034019509955E-3</v>
      </c>
      <c r="J89" s="4">
        <f t="shared" si="3"/>
        <v>3.1199999999998909</v>
      </c>
      <c r="K89" s="4"/>
      <c r="L89" s="4"/>
      <c r="M89" s="5">
        <v>42664</v>
      </c>
      <c r="N89" s="4">
        <v>17.88</v>
      </c>
      <c r="O89" s="2">
        <f t="shared" si="5"/>
        <v>0.32999999999999829</v>
      </c>
      <c r="P89" s="13"/>
      <c r="Q89" s="14"/>
    </row>
    <row r="90" spans="3:17" x14ac:dyDescent="0.35">
      <c r="C90" s="5">
        <v>42666</v>
      </c>
      <c r="D90" s="4">
        <v>1266.75</v>
      </c>
      <c r="E90" s="4"/>
      <c r="F90" s="4"/>
      <c r="G90" s="4"/>
      <c r="H90" s="4"/>
      <c r="I90" s="4">
        <f t="shared" si="4"/>
        <v>0</v>
      </c>
      <c r="J90" s="4">
        <f t="shared" si="3"/>
        <v>0</v>
      </c>
      <c r="K90" s="4"/>
      <c r="L90" s="4"/>
      <c r="M90" s="5">
        <v>42666</v>
      </c>
      <c r="N90" s="4">
        <v>17.88</v>
      </c>
      <c r="O90" s="2">
        <f t="shared" si="5"/>
        <v>0</v>
      </c>
      <c r="P90" s="13"/>
      <c r="Q90" s="14"/>
    </row>
    <row r="91" spans="3:17" x14ac:dyDescent="0.35">
      <c r="C91" s="5">
        <v>42667</v>
      </c>
      <c r="D91" s="4">
        <v>1255.55</v>
      </c>
      <c r="E91" s="4"/>
      <c r="F91" s="4"/>
      <c r="G91" s="4"/>
      <c r="H91" s="4"/>
      <c r="I91" s="4">
        <f t="shared" si="4"/>
        <v>-8.8808417803569739E-3</v>
      </c>
      <c r="J91" s="4">
        <f t="shared" si="3"/>
        <v>-11.200000000000045</v>
      </c>
      <c r="K91" s="4"/>
      <c r="L91" s="4"/>
      <c r="M91" s="5">
        <v>42667</v>
      </c>
      <c r="N91" s="4">
        <v>17.47</v>
      </c>
      <c r="O91" s="2">
        <f t="shared" si="5"/>
        <v>-0.41000000000000014</v>
      </c>
      <c r="P91" s="13"/>
      <c r="Q91" s="14"/>
    </row>
    <row r="92" spans="3:17" x14ac:dyDescent="0.35">
      <c r="C92" s="5">
        <v>42668</v>
      </c>
      <c r="D92" s="4">
        <v>1276.75</v>
      </c>
      <c r="E92" s="4"/>
      <c r="F92" s="4"/>
      <c r="G92" s="4"/>
      <c r="H92" s="4"/>
      <c r="I92" s="4">
        <f t="shared" si="4"/>
        <v>1.6744062952091632E-2</v>
      </c>
      <c r="J92" s="4">
        <f t="shared" si="3"/>
        <v>21.200000000000045</v>
      </c>
      <c r="K92" s="4"/>
      <c r="L92" s="4"/>
      <c r="M92" s="5">
        <v>42668</v>
      </c>
      <c r="N92" s="4">
        <v>17.82</v>
      </c>
      <c r="O92" s="2">
        <f t="shared" si="5"/>
        <v>0.35000000000000142</v>
      </c>
      <c r="P92" s="13"/>
      <c r="Q92" s="14"/>
    </row>
    <row r="93" spans="3:17" x14ac:dyDescent="0.35">
      <c r="C93" s="5">
        <v>42669</v>
      </c>
      <c r="D93" s="4">
        <v>1265.75</v>
      </c>
      <c r="E93" s="4"/>
      <c r="F93" s="4"/>
      <c r="G93" s="4"/>
      <c r="H93" s="4"/>
      <c r="I93" s="4">
        <f t="shared" si="4"/>
        <v>-8.6529546777347477E-3</v>
      </c>
      <c r="J93" s="4">
        <f t="shared" si="3"/>
        <v>-11</v>
      </c>
      <c r="K93" s="4"/>
      <c r="L93" s="4"/>
      <c r="M93" s="5">
        <v>42669</v>
      </c>
      <c r="N93" s="4">
        <v>17.62</v>
      </c>
      <c r="O93" s="2">
        <f t="shared" si="5"/>
        <v>-0.19999999999999929</v>
      </c>
      <c r="P93" s="13"/>
      <c r="Q93" s="14"/>
    </row>
    <row r="94" spans="3:17" x14ac:dyDescent="0.35">
      <c r="C94" s="5">
        <v>42670</v>
      </c>
      <c r="D94" s="4">
        <v>1265.75</v>
      </c>
      <c r="E94" s="4"/>
      <c r="F94" s="4"/>
      <c r="G94" s="4"/>
      <c r="H94" s="4"/>
      <c r="I94" s="4">
        <f t="shared" si="4"/>
        <v>0</v>
      </c>
      <c r="J94" s="4">
        <f t="shared" si="3"/>
        <v>0</v>
      </c>
      <c r="K94" s="4"/>
      <c r="L94" s="4"/>
      <c r="M94" s="5">
        <v>42670</v>
      </c>
      <c r="N94" s="4">
        <v>17.63</v>
      </c>
      <c r="O94" s="2">
        <f t="shared" si="5"/>
        <v>9.9999999999980105E-3</v>
      </c>
      <c r="P94" s="13"/>
      <c r="Q94" s="14"/>
    </row>
    <row r="95" spans="3:17" x14ac:dyDescent="0.35">
      <c r="C95" s="5">
        <v>42671</v>
      </c>
      <c r="D95" s="4">
        <v>1284.25</v>
      </c>
      <c r="E95" s="4"/>
      <c r="F95" s="4"/>
      <c r="G95" s="4"/>
      <c r="H95" s="4"/>
      <c r="I95" s="4">
        <f t="shared" si="4"/>
        <v>1.4510058497358536E-2</v>
      </c>
      <c r="J95" s="4">
        <f t="shared" si="3"/>
        <v>18.5</v>
      </c>
      <c r="K95" s="4"/>
      <c r="L95" s="4"/>
      <c r="M95" s="5">
        <v>42671</v>
      </c>
      <c r="N95" s="4">
        <v>17.77</v>
      </c>
      <c r="O95" s="2">
        <f t="shared" si="5"/>
        <v>0.14000000000000057</v>
      </c>
      <c r="P95" s="13"/>
      <c r="Q95" s="14"/>
    </row>
    <row r="96" spans="3:17" x14ac:dyDescent="0.35">
      <c r="C96" s="5">
        <v>42673</v>
      </c>
      <c r="D96" s="4">
        <v>1277.7</v>
      </c>
      <c r="E96" s="4"/>
      <c r="F96" s="4"/>
      <c r="G96" s="4"/>
      <c r="H96" s="4"/>
      <c r="I96" s="4">
        <f t="shared" si="4"/>
        <v>-5.1133037500994405E-3</v>
      </c>
      <c r="J96" s="4">
        <f t="shared" si="3"/>
        <v>-6.5499999999999545</v>
      </c>
      <c r="K96" s="4"/>
      <c r="L96" s="4"/>
      <c r="M96" s="5">
        <v>42673</v>
      </c>
      <c r="N96" s="4">
        <v>17.82</v>
      </c>
      <c r="O96" s="2">
        <f t="shared" si="5"/>
        <v>5.0000000000000711E-2</v>
      </c>
      <c r="P96" s="13"/>
      <c r="Q96" s="14"/>
    </row>
    <row r="97" spans="3:17" x14ac:dyDescent="0.35">
      <c r="C97" s="5">
        <v>42674</v>
      </c>
      <c r="D97" s="4">
        <v>1276.7</v>
      </c>
      <c r="E97" s="4"/>
      <c r="F97" s="4"/>
      <c r="G97" s="4"/>
      <c r="H97" s="4"/>
      <c r="I97" s="4">
        <f t="shared" si="4"/>
        <v>-7.8296277097233968E-4</v>
      </c>
      <c r="J97" s="4">
        <f t="shared" si="3"/>
        <v>-1</v>
      </c>
      <c r="K97" s="4"/>
      <c r="L97" s="4"/>
      <c r="M97" s="5">
        <v>42674</v>
      </c>
      <c r="N97" s="4">
        <v>17.88</v>
      </c>
      <c r="O97" s="2">
        <f t="shared" si="5"/>
        <v>5.9999999999998721E-2</v>
      </c>
      <c r="P97" s="13"/>
      <c r="Q97" s="14"/>
    </row>
    <row r="98" spans="3:17" x14ac:dyDescent="0.35">
      <c r="C98" s="5">
        <v>42675</v>
      </c>
      <c r="D98" s="4">
        <v>1289.05</v>
      </c>
      <c r="E98" s="4"/>
      <c r="F98" s="4"/>
      <c r="G98" s="4"/>
      <c r="H98" s="4"/>
      <c r="I98" s="4">
        <f t="shared" si="4"/>
        <v>9.6268891200823603E-3</v>
      </c>
      <c r="J98" s="4">
        <f t="shared" si="3"/>
        <v>12.349999999999909</v>
      </c>
      <c r="K98" s="4"/>
      <c r="L98" s="4"/>
      <c r="M98" s="5">
        <v>42675</v>
      </c>
      <c r="N98" s="4">
        <v>18.37</v>
      </c>
      <c r="O98" s="2">
        <f t="shared" si="5"/>
        <v>0.49000000000000199</v>
      </c>
      <c r="P98" s="13"/>
      <c r="Q98" s="14"/>
    </row>
    <row r="99" spans="3:17" x14ac:dyDescent="0.35">
      <c r="C99" s="5">
        <v>42676</v>
      </c>
      <c r="D99" s="4">
        <v>1298.0999999999999</v>
      </c>
      <c r="E99" s="4"/>
      <c r="F99" s="4"/>
      <c r="G99" s="4"/>
      <c r="H99" s="4"/>
      <c r="I99" s="4">
        <f t="shared" si="4"/>
        <v>6.9961439525609848E-3</v>
      </c>
      <c r="J99" s="4">
        <f t="shared" si="3"/>
        <v>9.0499999999999545</v>
      </c>
      <c r="K99" s="4"/>
      <c r="L99" s="4"/>
      <c r="M99" s="5">
        <v>42676</v>
      </c>
      <c r="N99" s="4">
        <v>18.53</v>
      </c>
      <c r="O99" s="2">
        <f t="shared" si="5"/>
        <v>0.16000000000000014</v>
      </c>
      <c r="P99" s="13"/>
      <c r="Q99" s="14"/>
    </row>
    <row r="100" spans="3:17" x14ac:dyDescent="0.35">
      <c r="C100" s="5">
        <v>42677</v>
      </c>
      <c r="D100" s="4">
        <v>1303.05</v>
      </c>
      <c r="E100" s="4"/>
      <c r="F100" s="4"/>
      <c r="G100" s="4"/>
      <c r="H100" s="4"/>
      <c r="I100" s="4">
        <f t="shared" si="4"/>
        <v>3.8060134750903529E-3</v>
      </c>
      <c r="J100" s="4">
        <f t="shared" si="3"/>
        <v>4.9500000000000455</v>
      </c>
      <c r="K100" s="4"/>
      <c r="L100" s="4"/>
      <c r="M100" s="5">
        <v>42677</v>
      </c>
      <c r="N100" s="4">
        <v>18.37</v>
      </c>
      <c r="O100" s="2">
        <f t="shared" si="5"/>
        <v>-0.16000000000000014</v>
      </c>
      <c r="P100" s="13"/>
      <c r="Q100" s="14"/>
    </row>
    <row r="101" spans="3:17" x14ac:dyDescent="0.35">
      <c r="C101" s="5">
        <v>42678</v>
      </c>
      <c r="D101" s="4">
        <v>1304.25</v>
      </c>
      <c r="E101" s="4"/>
      <c r="F101" s="4"/>
      <c r="G101" s="4"/>
      <c r="H101" s="4"/>
      <c r="I101" s="4">
        <f t="shared" si="4"/>
        <v>9.204925284631571E-4</v>
      </c>
      <c r="J101" s="4">
        <f t="shared" si="3"/>
        <v>1.2000000000000455</v>
      </c>
      <c r="K101" s="4"/>
      <c r="L101" s="4"/>
      <c r="M101" s="5">
        <v>42678</v>
      </c>
      <c r="N101" s="4">
        <v>18.43</v>
      </c>
      <c r="O101" s="2">
        <f t="shared" si="5"/>
        <v>5.9999999999998721E-2</v>
      </c>
      <c r="P101" s="13"/>
      <c r="Q101" s="14"/>
    </row>
    <row r="102" spans="3:17" x14ac:dyDescent="0.35">
      <c r="C102" s="5">
        <v>42681</v>
      </c>
      <c r="D102" s="4">
        <v>1279.25</v>
      </c>
      <c r="E102" s="4"/>
      <c r="F102" s="4"/>
      <c r="G102" s="4"/>
      <c r="H102" s="4"/>
      <c r="I102" s="4">
        <f t="shared" si="4"/>
        <v>-1.9354194217301668E-2</v>
      </c>
      <c r="J102" s="4">
        <f t="shared" si="3"/>
        <v>-25</v>
      </c>
      <c r="K102" s="4"/>
      <c r="L102" s="4"/>
      <c r="M102" s="5">
        <v>42681</v>
      </c>
      <c r="N102" s="4">
        <v>18.32</v>
      </c>
      <c r="O102" s="2">
        <f t="shared" si="5"/>
        <v>-0.10999999999999943</v>
      </c>
      <c r="P102" s="13"/>
      <c r="Q102" s="14"/>
    </row>
    <row r="103" spans="3:17" x14ac:dyDescent="0.35">
      <c r="C103" s="5">
        <v>42682</v>
      </c>
      <c r="D103" s="4">
        <v>1271.25</v>
      </c>
      <c r="E103" s="4"/>
      <c r="F103" s="4"/>
      <c r="G103" s="4"/>
      <c r="H103" s="4"/>
      <c r="I103" s="4">
        <f t="shared" si="4"/>
        <v>-6.273300322431119E-3</v>
      </c>
      <c r="J103" s="4">
        <f t="shared" si="3"/>
        <v>-8</v>
      </c>
      <c r="K103" s="4"/>
      <c r="L103" s="4"/>
      <c r="M103" s="5">
        <v>42682</v>
      </c>
      <c r="N103" s="4">
        <v>18.37</v>
      </c>
      <c r="O103" s="2">
        <f t="shared" si="5"/>
        <v>5.0000000000000711E-2</v>
      </c>
      <c r="P103" s="13"/>
      <c r="Q103" s="14"/>
    </row>
    <row r="104" spans="3:17" x14ac:dyDescent="0.35">
      <c r="C104" s="5">
        <v>42683</v>
      </c>
      <c r="D104" s="4">
        <v>1270.55</v>
      </c>
      <c r="E104" s="4"/>
      <c r="F104" s="4"/>
      <c r="G104" s="4"/>
      <c r="H104" s="4"/>
      <c r="I104" s="4">
        <f t="shared" si="4"/>
        <v>-5.5079079211317605E-4</v>
      </c>
      <c r="J104" s="4">
        <f t="shared" si="3"/>
        <v>-0.70000000000004547</v>
      </c>
      <c r="K104" s="4"/>
      <c r="L104" s="4"/>
      <c r="M104" s="5">
        <v>42683</v>
      </c>
      <c r="N104" s="4">
        <v>18.48</v>
      </c>
      <c r="O104" s="2">
        <f t="shared" si="5"/>
        <v>0.10999999999999943</v>
      </c>
      <c r="P104" s="13"/>
      <c r="Q104" s="14"/>
    </row>
    <row r="105" spans="3:17" x14ac:dyDescent="0.35">
      <c r="C105" s="5">
        <v>42684</v>
      </c>
      <c r="D105" s="4">
        <v>1246.95</v>
      </c>
      <c r="E105" s="4"/>
      <c r="F105" s="4"/>
      <c r="G105" s="4"/>
      <c r="H105" s="4"/>
      <c r="I105" s="4">
        <f t="shared" si="4"/>
        <v>-1.8749307925449266E-2</v>
      </c>
      <c r="J105" s="4">
        <f t="shared" si="3"/>
        <v>-23.599999999999909</v>
      </c>
      <c r="K105" s="4"/>
      <c r="L105" s="4"/>
      <c r="M105" s="5">
        <v>42684</v>
      </c>
      <c r="N105" s="4">
        <v>18.600000000000001</v>
      </c>
      <c r="O105" s="2">
        <f t="shared" si="5"/>
        <v>0.12000000000000099</v>
      </c>
      <c r="P105" s="13"/>
      <c r="Q105" s="14"/>
    </row>
    <row r="106" spans="3:17" x14ac:dyDescent="0.35">
      <c r="C106" s="5">
        <v>42685</v>
      </c>
      <c r="D106" s="4">
        <v>1227.5999999999999</v>
      </c>
      <c r="E106" s="4"/>
      <c r="F106" s="4"/>
      <c r="G106" s="4"/>
      <c r="H106" s="4"/>
      <c r="I106" s="4">
        <f t="shared" si="4"/>
        <v>-1.563952589962625E-2</v>
      </c>
      <c r="J106" s="4">
        <f t="shared" si="3"/>
        <v>-19.350000000000136</v>
      </c>
      <c r="K106" s="4"/>
      <c r="L106" s="4"/>
      <c r="M106" s="5">
        <v>42685</v>
      </c>
      <c r="N106" s="4">
        <v>17.47</v>
      </c>
      <c r="O106" s="2">
        <f t="shared" si="5"/>
        <v>-1.1300000000000026</v>
      </c>
      <c r="P106" s="13"/>
      <c r="Q106" s="14"/>
    </row>
    <row r="107" spans="3:17" x14ac:dyDescent="0.35">
      <c r="C107" s="5">
        <v>42687</v>
      </c>
      <c r="D107" s="4">
        <v>1211.25</v>
      </c>
      <c r="E107" s="4"/>
      <c r="F107" s="4"/>
      <c r="G107" s="4"/>
      <c r="H107" s="4"/>
      <c r="I107" s="4">
        <f t="shared" si="4"/>
        <v>-1.3408159540604814E-2</v>
      </c>
      <c r="J107" s="4">
        <f t="shared" si="3"/>
        <v>-16.349999999999909</v>
      </c>
      <c r="K107" s="4"/>
      <c r="L107" s="4"/>
      <c r="M107" s="5">
        <v>42687</v>
      </c>
      <c r="N107" s="4">
        <v>17.47</v>
      </c>
      <c r="O107" s="2">
        <f t="shared" si="5"/>
        <v>0</v>
      </c>
      <c r="P107" s="13"/>
      <c r="Q107" s="14"/>
    </row>
    <row r="108" spans="3:17" x14ac:dyDescent="0.35">
      <c r="C108" s="5">
        <v>42688</v>
      </c>
      <c r="D108" s="4">
        <v>1221.0999999999999</v>
      </c>
      <c r="E108" s="4"/>
      <c r="F108" s="4"/>
      <c r="G108" s="4"/>
      <c r="H108" s="4"/>
      <c r="I108" s="4">
        <f t="shared" si="4"/>
        <v>8.0992076340002939E-3</v>
      </c>
      <c r="J108" s="4">
        <f t="shared" si="3"/>
        <v>9.8499999999999091</v>
      </c>
      <c r="K108" s="4"/>
      <c r="L108" s="4"/>
      <c r="M108" s="5">
        <v>42688</v>
      </c>
      <c r="N108" s="4">
        <v>16.53</v>
      </c>
      <c r="O108" s="2">
        <f t="shared" si="5"/>
        <v>-0.93999999999999773</v>
      </c>
      <c r="P108" s="13"/>
      <c r="Q108" s="14"/>
    </row>
    <row r="109" spans="3:17" x14ac:dyDescent="0.35">
      <c r="C109" s="5">
        <v>42689</v>
      </c>
      <c r="D109" s="4">
        <v>1228.7</v>
      </c>
      <c r="E109" s="4"/>
      <c r="F109" s="4"/>
      <c r="G109" s="4"/>
      <c r="H109" s="4"/>
      <c r="I109" s="4">
        <f t="shared" si="4"/>
        <v>6.2046080345492527E-3</v>
      </c>
      <c r="J109" s="4">
        <f t="shared" si="3"/>
        <v>7.6000000000001364</v>
      </c>
      <c r="K109" s="4"/>
      <c r="L109" s="4"/>
      <c r="M109" s="5">
        <v>42689</v>
      </c>
      <c r="N109" s="4">
        <v>17.09</v>
      </c>
      <c r="O109" s="2">
        <f t="shared" si="5"/>
        <v>0.55999999999999872</v>
      </c>
      <c r="P109" s="13"/>
      <c r="Q109" s="14"/>
    </row>
    <row r="110" spans="3:17" x14ac:dyDescent="0.35">
      <c r="C110" s="5">
        <v>42690</v>
      </c>
      <c r="D110" s="4">
        <v>1224.1500000000001</v>
      </c>
      <c r="E110" s="4"/>
      <c r="F110" s="4"/>
      <c r="G110" s="4"/>
      <c r="H110" s="4"/>
      <c r="I110" s="4">
        <f t="shared" si="4"/>
        <v>-3.7099742901638422E-3</v>
      </c>
      <c r="J110" s="4">
        <f t="shared" si="3"/>
        <v>-4.5499999999999545</v>
      </c>
      <c r="K110" s="4"/>
      <c r="L110" s="4"/>
      <c r="M110" s="5">
        <v>42690</v>
      </c>
      <c r="N110" s="4">
        <v>16.98</v>
      </c>
      <c r="O110" s="2">
        <f t="shared" si="5"/>
        <v>-0.10999999999999943</v>
      </c>
      <c r="P110" s="13"/>
      <c r="Q110" s="14"/>
    </row>
    <row r="111" spans="3:17" x14ac:dyDescent="0.35">
      <c r="C111" s="5">
        <v>42691</v>
      </c>
      <c r="D111" s="4">
        <v>1222.78</v>
      </c>
      <c r="E111" s="4"/>
      <c r="F111" s="4"/>
      <c r="G111" s="4"/>
      <c r="H111" s="4"/>
      <c r="I111" s="4">
        <f t="shared" si="4"/>
        <v>-1.119770604923076E-3</v>
      </c>
      <c r="J111" s="4">
        <f t="shared" si="3"/>
        <v>-1.3700000000001182</v>
      </c>
      <c r="K111" s="4"/>
      <c r="L111" s="4"/>
      <c r="M111" s="5">
        <v>42691</v>
      </c>
      <c r="N111" s="4">
        <v>16.66</v>
      </c>
      <c r="O111" s="2">
        <f t="shared" si="5"/>
        <v>-0.32000000000000028</v>
      </c>
      <c r="P111" s="13"/>
      <c r="Q111" s="14"/>
    </row>
    <row r="112" spans="3:17" x14ac:dyDescent="0.35">
      <c r="C112" s="5">
        <v>42692</v>
      </c>
      <c r="D112" s="4">
        <v>1208.55</v>
      </c>
      <c r="E112" s="4"/>
      <c r="F112" s="4"/>
      <c r="G112" s="4"/>
      <c r="H112" s="4"/>
      <c r="I112" s="4">
        <f t="shared" si="4"/>
        <v>-1.1705661087123787E-2</v>
      </c>
      <c r="J112" s="4">
        <f t="shared" si="3"/>
        <v>-14.230000000000018</v>
      </c>
      <c r="K112" s="4"/>
      <c r="L112" s="4"/>
      <c r="M112" s="5">
        <v>42692</v>
      </c>
      <c r="N112" s="4">
        <v>16.57</v>
      </c>
      <c r="O112" s="2">
        <f t="shared" si="5"/>
        <v>-8.9999999999999858E-2</v>
      </c>
      <c r="P112" s="13"/>
      <c r="Q112" s="14"/>
    </row>
    <row r="113" spans="2:20" x14ac:dyDescent="0.35">
      <c r="C113" s="5">
        <v>42695</v>
      </c>
      <c r="D113" s="4">
        <v>1207.25</v>
      </c>
      <c r="E113" s="4"/>
      <c r="F113" s="4"/>
      <c r="G113" s="4"/>
      <c r="H113" s="4"/>
      <c r="I113" s="4">
        <f t="shared" si="4"/>
        <v>-1.0762481376636046E-3</v>
      </c>
      <c r="J113" s="4">
        <f t="shared" si="3"/>
        <v>-1.2999999999999545</v>
      </c>
      <c r="K113" s="4"/>
      <c r="L113" s="4"/>
      <c r="M113" s="5">
        <v>42695</v>
      </c>
      <c r="N113" s="4">
        <v>16.420000000000002</v>
      </c>
      <c r="O113" s="2">
        <f t="shared" si="5"/>
        <v>-0.14999999999999858</v>
      </c>
      <c r="P113" s="13"/>
      <c r="Q113" s="14"/>
    </row>
    <row r="114" spans="2:20" x14ac:dyDescent="0.35">
      <c r="C114" s="5">
        <v>42696</v>
      </c>
      <c r="D114" s="4">
        <v>1212.3</v>
      </c>
      <c r="E114" s="4"/>
      <c r="F114" s="4"/>
      <c r="G114" s="4"/>
      <c r="H114" s="4"/>
      <c r="I114" s="4">
        <f t="shared" si="4"/>
        <v>4.1743359988863915E-3</v>
      </c>
      <c r="J114" s="4">
        <f t="shared" si="3"/>
        <v>5.0499999999999545</v>
      </c>
      <c r="K114" s="4"/>
      <c r="L114" s="4"/>
      <c r="M114" s="5">
        <v>42696</v>
      </c>
      <c r="N114" s="4">
        <v>16.649999999999999</v>
      </c>
      <c r="O114" s="2">
        <f t="shared" si="5"/>
        <v>0.22999999999999687</v>
      </c>
      <c r="P114" s="13"/>
      <c r="Q114" s="14"/>
      <c r="S114" s="16">
        <f>S116/S115</f>
        <v>5.1813471502590676E-3</v>
      </c>
      <c r="T114">
        <v>-31039</v>
      </c>
    </row>
    <row r="115" spans="2:20" x14ac:dyDescent="0.35">
      <c r="C115" s="5">
        <v>42697</v>
      </c>
      <c r="D115" s="4">
        <v>1193.3800000000001</v>
      </c>
      <c r="E115" s="4"/>
      <c r="F115" s="4"/>
      <c r="G115" s="4"/>
      <c r="H115" s="4"/>
      <c r="I115" s="4">
        <f t="shared" si="4"/>
        <v>-1.5729764645275424E-2</v>
      </c>
      <c r="J115" s="4">
        <f t="shared" si="3"/>
        <v>-18.919999999999845</v>
      </c>
      <c r="K115" s="4"/>
      <c r="L115" s="4"/>
      <c r="M115" s="5">
        <v>42697</v>
      </c>
      <c r="N115" s="4">
        <v>16.350000000000001</v>
      </c>
      <c r="O115" s="2">
        <f t="shared" si="5"/>
        <v>-0.29999999999999716</v>
      </c>
      <c r="P115" s="13"/>
      <c r="Q115" s="14"/>
      <c r="S115">
        <f>COUNT(R117:R309)</f>
        <v>193</v>
      </c>
    </row>
    <row r="116" spans="2:20" x14ac:dyDescent="0.35">
      <c r="C116" s="5">
        <v>42698</v>
      </c>
      <c r="D116" s="4">
        <v>1184.08</v>
      </c>
      <c r="E116" s="4"/>
      <c r="F116" s="4"/>
      <c r="G116" s="4"/>
      <c r="H116" s="4"/>
      <c r="I116" s="4">
        <f t="shared" si="4"/>
        <v>-7.823515378329482E-3</v>
      </c>
      <c r="J116" s="4">
        <f t="shared" si="3"/>
        <v>-9.3000000000001819</v>
      </c>
      <c r="K116" s="4"/>
      <c r="L116" s="4"/>
      <c r="M116" s="5">
        <v>42698</v>
      </c>
      <c r="N116" s="4">
        <v>16.34</v>
      </c>
      <c r="O116" s="2">
        <f t="shared" si="5"/>
        <v>-1.0000000000001563E-2</v>
      </c>
      <c r="P116" s="13"/>
      <c r="Q116" s="14"/>
      <c r="S116">
        <f>SUM(R117:R309)</f>
        <v>1</v>
      </c>
      <c r="T116" s="15">
        <f>(SUMPRODUCT(Q160:Q318,R160:R318))/S116</f>
        <v>-31429.999999999978</v>
      </c>
    </row>
    <row r="117" spans="2:20" x14ac:dyDescent="0.35">
      <c r="B117" s="5">
        <f t="shared" ref="B117:B159" si="6">WORKDAY(C116,10)</f>
        <v>42712</v>
      </c>
      <c r="C117" s="5">
        <v>42699</v>
      </c>
      <c r="D117" s="4">
        <v>1182.25</v>
      </c>
      <c r="E117" s="4">
        <v>203</v>
      </c>
      <c r="F117" s="4">
        <f>(VLOOKUP(B117,$C$117:$D$319,2,TRUE)-D117)*500</f>
        <v>-5750</v>
      </c>
      <c r="G117" s="4">
        <v>-42</v>
      </c>
      <c r="H117" s="4">
        <f t="shared" ref="H117:H161" si="7">IF(F117&gt;-13000,0,1)</f>
        <v>0</v>
      </c>
      <c r="I117" s="4">
        <f t="shared" si="4"/>
        <v>-1.5466992049475436E-3</v>
      </c>
      <c r="J117" s="4">
        <f t="shared" si="3"/>
        <v>-1.8299999999999272</v>
      </c>
      <c r="K117" s="4"/>
      <c r="L117" s="5">
        <f>WORKDAY(M116,10)</f>
        <v>42712</v>
      </c>
      <c r="M117" s="5">
        <v>42699</v>
      </c>
      <c r="N117" s="4">
        <v>16.61</v>
      </c>
      <c r="O117" s="2">
        <f t="shared" si="5"/>
        <v>0.26999999999999957</v>
      </c>
      <c r="P117" s="13">
        <f>(VLOOKUP(L117,$M$117:$N$319,2,TRUE)-N117)*500</f>
        <v>200.00000000000108</v>
      </c>
      <c r="Q117" s="14">
        <f t="shared" ref="Q117:Q140" si="8">F117+P117</f>
        <v>-5549.9999999999991</v>
      </c>
      <c r="R117">
        <f t="shared" ref="R117:R180" si="9">IF(Q117&gt;$T$114,0,1)</f>
        <v>0</v>
      </c>
    </row>
    <row r="118" spans="2:20" x14ac:dyDescent="0.35">
      <c r="B118" s="5">
        <f t="shared" si="6"/>
        <v>42713</v>
      </c>
      <c r="C118" s="5">
        <v>42701</v>
      </c>
      <c r="D118" s="4">
        <v>1182.25</v>
      </c>
      <c r="E118" s="4">
        <v>202</v>
      </c>
      <c r="F118" s="4">
        <f t="shared" ref="F118:F181" si="10">(VLOOKUP(B118,$C$117:$D$319,2,TRUE)-D118)*500</f>
        <v>-10950.000000000045</v>
      </c>
      <c r="G118" s="4">
        <v>-41</v>
      </c>
      <c r="H118" s="4">
        <f t="shared" si="7"/>
        <v>0</v>
      </c>
      <c r="I118" s="4">
        <f t="shared" si="4"/>
        <v>0</v>
      </c>
      <c r="J118" s="4">
        <f t="shared" si="3"/>
        <v>0</v>
      </c>
      <c r="K118" s="4"/>
      <c r="L118" s="5">
        <f t="shared" ref="L118:L181" si="11">WORKDAY(M117,10)</f>
        <v>42713</v>
      </c>
      <c r="M118" s="5">
        <v>42701</v>
      </c>
      <c r="N118" s="4">
        <v>16.61</v>
      </c>
      <c r="O118" s="2">
        <f t="shared" si="5"/>
        <v>0</v>
      </c>
      <c r="P118" s="13">
        <f t="shared" ref="P118:P181" si="12">(VLOOKUP(L118,$M$117:$N$319,2,TRUE)-N118)*500</f>
        <v>134.99999999999977</v>
      </c>
      <c r="Q118" s="14">
        <f t="shared" si="8"/>
        <v>-10815.000000000045</v>
      </c>
      <c r="R118">
        <f t="shared" si="9"/>
        <v>0</v>
      </c>
    </row>
    <row r="119" spans="2:20" x14ac:dyDescent="0.35">
      <c r="B119" s="5">
        <f t="shared" si="6"/>
        <v>42713</v>
      </c>
      <c r="C119" s="5">
        <v>42702</v>
      </c>
      <c r="D119" s="4">
        <v>1194.75</v>
      </c>
      <c r="E119" s="4">
        <v>201</v>
      </c>
      <c r="F119" s="4">
        <f t="shared" si="10"/>
        <v>-17200.000000000044</v>
      </c>
      <c r="G119" s="4">
        <v>-40</v>
      </c>
      <c r="H119" s="4">
        <f t="shared" si="7"/>
        <v>1</v>
      </c>
      <c r="I119" s="4">
        <f t="shared" si="4"/>
        <v>1.0517555934282719E-2</v>
      </c>
      <c r="J119" s="4">
        <f t="shared" si="3"/>
        <v>12.5</v>
      </c>
      <c r="K119" s="4"/>
      <c r="L119" s="5">
        <f t="shared" si="11"/>
        <v>42713</v>
      </c>
      <c r="M119" s="5">
        <v>42702</v>
      </c>
      <c r="N119" s="4">
        <v>16.61</v>
      </c>
      <c r="O119" s="2">
        <f t="shared" si="5"/>
        <v>0</v>
      </c>
      <c r="P119" s="13">
        <f t="shared" si="12"/>
        <v>134.99999999999977</v>
      </c>
      <c r="Q119" s="14">
        <f t="shared" si="8"/>
        <v>-17065.000000000044</v>
      </c>
      <c r="R119">
        <f t="shared" si="9"/>
        <v>0</v>
      </c>
    </row>
    <row r="120" spans="2:20" x14ac:dyDescent="0.35">
      <c r="B120" s="5">
        <f t="shared" si="6"/>
        <v>42716</v>
      </c>
      <c r="C120" s="5">
        <v>42703</v>
      </c>
      <c r="D120" s="4">
        <v>1187.75</v>
      </c>
      <c r="E120" s="4">
        <v>200</v>
      </c>
      <c r="F120" s="4">
        <f t="shared" si="10"/>
        <v>-12649.999999999978</v>
      </c>
      <c r="G120" s="4">
        <v>-39</v>
      </c>
      <c r="H120" s="4">
        <f t="shared" si="7"/>
        <v>0</v>
      </c>
      <c r="I120" s="4">
        <f t="shared" si="4"/>
        <v>-5.8761973912373477E-3</v>
      </c>
      <c r="J120" s="4">
        <f t="shared" si="3"/>
        <v>-7</v>
      </c>
      <c r="K120" s="4"/>
      <c r="L120" s="5">
        <f t="shared" si="11"/>
        <v>42716</v>
      </c>
      <c r="M120" s="5">
        <v>42703</v>
      </c>
      <c r="N120" s="4">
        <v>16.63</v>
      </c>
      <c r="O120" s="2">
        <f t="shared" si="5"/>
        <v>1.9999999999999574E-2</v>
      </c>
      <c r="P120" s="13">
        <f t="shared" si="12"/>
        <v>224.99999999999966</v>
      </c>
      <c r="Q120" s="14">
        <f t="shared" si="8"/>
        <v>-12424.999999999978</v>
      </c>
      <c r="R120">
        <f t="shared" si="9"/>
        <v>0</v>
      </c>
    </row>
    <row r="121" spans="2:20" x14ac:dyDescent="0.35">
      <c r="B121" s="5">
        <f t="shared" si="6"/>
        <v>42717</v>
      </c>
      <c r="C121" s="5">
        <v>42704</v>
      </c>
      <c r="D121" s="4">
        <v>1168.55</v>
      </c>
      <c r="E121" s="4">
        <v>199</v>
      </c>
      <c r="F121" s="4">
        <f t="shared" si="10"/>
        <v>-5149.9999999999773</v>
      </c>
      <c r="G121" s="4">
        <v>-38</v>
      </c>
      <c r="H121" s="4">
        <f t="shared" si="7"/>
        <v>0</v>
      </c>
      <c r="I121" s="4">
        <f t="shared" si="4"/>
        <v>-1.6297097101996449E-2</v>
      </c>
      <c r="J121" s="4">
        <f t="shared" si="3"/>
        <v>-19.200000000000045</v>
      </c>
      <c r="K121" s="4"/>
      <c r="L121" s="5">
        <f t="shared" si="11"/>
        <v>42717</v>
      </c>
      <c r="M121" s="5">
        <v>42704</v>
      </c>
      <c r="N121" s="4">
        <v>16.510000000000002</v>
      </c>
      <c r="O121" s="2">
        <f t="shared" si="5"/>
        <v>-0.11999999999999744</v>
      </c>
      <c r="P121" s="13">
        <f t="shared" si="12"/>
        <v>199.99999999999929</v>
      </c>
      <c r="Q121" s="14">
        <f t="shared" si="8"/>
        <v>-4949.9999999999782</v>
      </c>
      <c r="R121">
        <f t="shared" si="9"/>
        <v>0</v>
      </c>
    </row>
    <row r="122" spans="2:20" x14ac:dyDescent="0.35">
      <c r="B122" s="5">
        <f t="shared" si="6"/>
        <v>42718</v>
      </c>
      <c r="C122" s="5">
        <v>42705</v>
      </c>
      <c r="D122" s="4">
        <v>1161</v>
      </c>
      <c r="E122" s="4">
        <v>198</v>
      </c>
      <c r="F122" s="4">
        <f t="shared" si="10"/>
        <v>-10375</v>
      </c>
      <c r="G122" s="4">
        <v>-37</v>
      </c>
      <c r="H122" s="4">
        <f t="shared" si="7"/>
        <v>0</v>
      </c>
      <c r="I122" s="4">
        <f t="shared" si="4"/>
        <v>-6.481961267143177E-3</v>
      </c>
      <c r="J122" s="4">
        <f t="shared" si="3"/>
        <v>-7.5499999999999545</v>
      </c>
      <c r="K122" s="4"/>
      <c r="L122" s="5">
        <f t="shared" si="11"/>
        <v>42718</v>
      </c>
      <c r="M122" s="5">
        <v>42705</v>
      </c>
      <c r="N122" s="4">
        <v>16.52</v>
      </c>
      <c r="O122" s="2">
        <f t="shared" si="5"/>
        <v>9.9999999999980105E-3</v>
      </c>
      <c r="P122" s="13">
        <f t="shared" si="12"/>
        <v>160.00000000000014</v>
      </c>
      <c r="Q122" s="14">
        <f t="shared" si="8"/>
        <v>-10215</v>
      </c>
      <c r="R122">
        <f t="shared" si="9"/>
        <v>0</v>
      </c>
    </row>
    <row r="123" spans="2:20" x14ac:dyDescent="0.35">
      <c r="B123" s="5">
        <f t="shared" si="6"/>
        <v>42719</v>
      </c>
      <c r="C123" s="5">
        <v>42706</v>
      </c>
      <c r="D123" s="4">
        <v>1177.5</v>
      </c>
      <c r="E123" s="4">
        <v>197</v>
      </c>
      <c r="F123" s="4">
        <f t="shared" si="10"/>
        <v>-24649.999999999978</v>
      </c>
      <c r="G123" s="4">
        <v>-36</v>
      </c>
      <c r="H123" s="4">
        <f t="shared" si="7"/>
        <v>1</v>
      </c>
      <c r="I123" s="4">
        <f t="shared" si="4"/>
        <v>1.4111844192681744E-2</v>
      </c>
      <c r="J123" s="4">
        <f t="shared" si="3"/>
        <v>16.5</v>
      </c>
      <c r="K123" s="4"/>
      <c r="L123" s="5">
        <f t="shared" si="11"/>
        <v>42719</v>
      </c>
      <c r="M123" s="5">
        <v>42706</v>
      </c>
      <c r="N123" s="4">
        <v>16.739999999999998</v>
      </c>
      <c r="O123" s="2">
        <f t="shared" si="5"/>
        <v>0.21999999999999886</v>
      </c>
      <c r="P123" s="13">
        <f t="shared" si="12"/>
        <v>-379.99999999999898</v>
      </c>
      <c r="Q123" s="14">
        <f t="shared" si="8"/>
        <v>-25029.999999999978</v>
      </c>
      <c r="R123">
        <f t="shared" si="9"/>
        <v>0</v>
      </c>
    </row>
    <row r="124" spans="2:20" x14ac:dyDescent="0.35">
      <c r="B124" s="5">
        <f t="shared" si="6"/>
        <v>42720</v>
      </c>
      <c r="C124" s="5">
        <v>42709</v>
      </c>
      <c r="D124" s="4">
        <v>1178.8499999999999</v>
      </c>
      <c r="E124" s="4">
        <v>196</v>
      </c>
      <c r="F124" s="4">
        <f t="shared" si="10"/>
        <v>-23799.999999999956</v>
      </c>
      <c r="G124" s="4">
        <v>-35</v>
      </c>
      <c r="H124" s="4">
        <f t="shared" si="7"/>
        <v>1</v>
      </c>
      <c r="I124" s="4">
        <f t="shared" si="4"/>
        <v>1.1458400897206289E-3</v>
      </c>
      <c r="J124" s="4">
        <f t="shared" si="3"/>
        <v>1.3499999999999091</v>
      </c>
      <c r="K124" s="4"/>
      <c r="L124" s="5">
        <f t="shared" si="11"/>
        <v>42720</v>
      </c>
      <c r="M124" s="5">
        <v>42709</v>
      </c>
      <c r="N124" s="4">
        <v>16.75</v>
      </c>
      <c r="O124" s="2">
        <f t="shared" si="5"/>
        <v>1.0000000000001563E-2</v>
      </c>
      <c r="P124" s="13">
        <f t="shared" si="12"/>
        <v>-314.99999999999949</v>
      </c>
      <c r="Q124" s="14">
        <f t="shared" si="8"/>
        <v>-24114.999999999956</v>
      </c>
      <c r="R124">
        <f t="shared" si="9"/>
        <v>0</v>
      </c>
    </row>
    <row r="125" spans="2:20" x14ac:dyDescent="0.35">
      <c r="B125" s="5">
        <f t="shared" si="6"/>
        <v>42723</v>
      </c>
      <c r="C125" s="5">
        <v>42710</v>
      </c>
      <c r="D125" s="4">
        <v>1178.75</v>
      </c>
      <c r="E125" s="4">
        <v>195</v>
      </c>
      <c r="F125" s="4">
        <f t="shared" si="10"/>
        <v>-17000</v>
      </c>
      <c r="G125" s="4">
        <v>-34</v>
      </c>
      <c r="H125" s="4">
        <f t="shared" si="7"/>
        <v>1</v>
      </c>
      <c r="I125" s="4">
        <f t="shared" si="4"/>
        <v>-8.4832032626103171E-5</v>
      </c>
      <c r="J125" s="4">
        <f t="shared" si="3"/>
        <v>-9.9999999999909051E-2</v>
      </c>
      <c r="K125" s="4"/>
      <c r="L125" s="5">
        <f t="shared" si="11"/>
        <v>42723</v>
      </c>
      <c r="M125" s="5">
        <v>42710</v>
      </c>
      <c r="N125" s="4">
        <v>16.71</v>
      </c>
      <c r="O125" s="2">
        <f t="shared" si="5"/>
        <v>-3.9999999999999147E-2</v>
      </c>
      <c r="P125" s="13">
        <f t="shared" si="12"/>
        <v>-370.00000000000011</v>
      </c>
      <c r="Q125" s="14">
        <f t="shared" si="8"/>
        <v>-17370</v>
      </c>
      <c r="R125">
        <f t="shared" si="9"/>
        <v>0</v>
      </c>
    </row>
    <row r="126" spans="2:20" x14ac:dyDescent="0.35">
      <c r="B126" s="5">
        <f t="shared" si="6"/>
        <v>42724</v>
      </c>
      <c r="C126" s="5">
        <v>42711</v>
      </c>
      <c r="D126" s="4">
        <v>1173.95</v>
      </c>
      <c r="E126" s="4">
        <v>194</v>
      </c>
      <c r="F126" s="4">
        <f t="shared" si="10"/>
        <v>-20950.000000000044</v>
      </c>
      <c r="G126" s="4">
        <v>-33</v>
      </c>
      <c r="H126" s="4">
        <f t="shared" si="7"/>
        <v>1</v>
      </c>
      <c r="I126" s="4">
        <f t="shared" si="4"/>
        <v>-4.0804239044005541E-3</v>
      </c>
      <c r="J126" s="4">
        <f t="shared" si="3"/>
        <v>-4.7999999999999545</v>
      </c>
      <c r="K126" s="4"/>
      <c r="L126" s="5">
        <f t="shared" si="11"/>
        <v>42724</v>
      </c>
      <c r="M126" s="5">
        <v>42711</v>
      </c>
      <c r="N126" s="4">
        <v>17.13</v>
      </c>
      <c r="O126" s="2">
        <f t="shared" si="5"/>
        <v>0.41999999999999815</v>
      </c>
      <c r="P126" s="13">
        <f t="shared" si="12"/>
        <v>-519.99999999999955</v>
      </c>
      <c r="Q126" s="14">
        <f t="shared" si="8"/>
        <v>-21470.000000000044</v>
      </c>
      <c r="R126">
        <f t="shared" si="9"/>
        <v>0</v>
      </c>
    </row>
    <row r="127" spans="2:20" x14ac:dyDescent="0.35">
      <c r="B127" s="5">
        <f t="shared" si="6"/>
        <v>42725</v>
      </c>
      <c r="C127" s="5">
        <v>42712</v>
      </c>
      <c r="D127" s="4">
        <v>1170.75</v>
      </c>
      <c r="E127" s="4">
        <v>193</v>
      </c>
      <c r="F127" s="4">
        <f t="shared" si="10"/>
        <v>-19750</v>
      </c>
      <c r="G127" s="4">
        <v>-32</v>
      </c>
      <c r="H127" s="4">
        <f t="shared" si="7"/>
        <v>1</v>
      </c>
      <c r="I127" s="4">
        <f t="shared" si="4"/>
        <v>-2.7295619796152693E-3</v>
      </c>
      <c r="J127" s="4">
        <f t="shared" si="3"/>
        <v>-3.2000000000000455</v>
      </c>
      <c r="K127" s="4"/>
      <c r="L127" s="5">
        <f t="shared" si="11"/>
        <v>42725</v>
      </c>
      <c r="M127" s="5">
        <v>42712</v>
      </c>
      <c r="N127" s="4">
        <v>17.010000000000002</v>
      </c>
      <c r="O127" s="2">
        <f t="shared" si="5"/>
        <v>-0.11999999999999744</v>
      </c>
      <c r="P127" s="13">
        <f t="shared" si="12"/>
        <v>-560.00000000000045</v>
      </c>
      <c r="Q127" s="14">
        <f t="shared" si="8"/>
        <v>-20310</v>
      </c>
      <c r="R127">
        <f t="shared" si="9"/>
        <v>0</v>
      </c>
    </row>
    <row r="128" spans="2:20" x14ac:dyDescent="0.35">
      <c r="B128" s="5">
        <f t="shared" si="6"/>
        <v>42726</v>
      </c>
      <c r="C128" s="5">
        <v>42713</v>
      </c>
      <c r="D128" s="4">
        <v>1160.3499999999999</v>
      </c>
      <c r="E128" s="4">
        <v>192</v>
      </c>
      <c r="F128" s="4">
        <f t="shared" si="10"/>
        <v>-15784.999999999967</v>
      </c>
      <c r="G128" s="4">
        <v>-31</v>
      </c>
      <c r="H128" s="4">
        <f t="shared" si="7"/>
        <v>1</v>
      </c>
      <c r="I128" s="4">
        <f t="shared" si="4"/>
        <v>-8.9228853348837234E-3</v>
      </c>
      <c r="J128" s="4">
        <f t="shared" si="3"/>
        <v>-10.400000000000091</v>
      </c>
      <c r="K128" s="4"/>
      <c r="L128" s="5">
        <f t="shared" si="11"/>
        <v>42726</v>
      </c>
      <c r="M128" s="5">
        <v>42713</v>
      </c>
      <c r="N128" s="4">
        <v>16.88</v>
      </c>
      <c r="O128" s="2">
        <f t="shared" si="5"/>
        <v>-0.13000000000000256</v>
      </c>
      <c r="P128" s="13">
        <f t="shared" si="12"/>
        <v>-539.99999999999909</v>
      </c>
      <c r="Q128" s="14">
        <f t="shared" si="8"/>
        <v>-16324.999999999967</v>
      </c>
      <c r="R128">
        <f t="shared" si="9"/>
        <v>0</v>
      </c>
    </row>
    <row r="129" spans="2:18" x14ac:dyDescent="0.35">
      <c r="B129" s="5">
        <f t="shared" si="6"/>
        <v>42727</v>
      </c>
      <c r="C129" s="5">
        <v>42716</v>
      </c>
      <c r="D129" s="4">
        <v>1162.45</v>
      </c>
      <c r="E129" s="4">
        <v>191</v>
      </c>
      <c r="F129" s="4">
        <f t="shared" si="10"/>
        <v>-14250</v>
      </c>
      <c r="G129" s="4">
        <v>-30</v>
      </c>
      <c r="H129" s="4">
        <f t="shared" si="7"/>
        <v>1</v>
      </c>
      <c r="I129" s="4">
        <f t="shared" si="4"/>
        <v>1.8081630550668137E-3</v>
      </c>
      <c r="J129" s="4">
        <f t="shared" si="3"/>
        <v>2.1000000000001364</v>
      </c>
      <c r="K129" s="4"/>
      <c r="L129" s="5">
        <f t="shared" si="11"/>
        <v>42727</v>
      </c>
      <c r="M129" s="5">
        <v>42716</v>
      </c>
      <c r="N129" s="4">
        <v>17.079999999999998</v>
      </c>
      <c r="O129" s="2">
        <f t="shared" si="5"/>
        <v>0.19999999999999929</v>
      </c>
      <c r="P129" s="13">
        <f t="shared" si="12"/>
        <v>-669.99999999999909</v>
      </c>
      <c r="Q129" s="14">
        <f t="shared" si="8"/>
        <v>-14920</v>
      </c>
      <c r="R129">
        <f t="shared" si="9"/>
        <v>0</v>
      </c>
    </row>
    <row r="130" spans="2:18" x14ac:dyDescent="0.35">
      <c r="B130" s="5">
        <f t="shared" si="6"/>
        <v>42730</v>
      </c>
      <c r="C130" s="5">
        <v>42717</v>
      </c>
      <c r="D130" s="4">
        <v>1158.25</v>
      </c>
      <c r="E130" s="4">
        <v>190</v>
      </c>
      <c r="F130" s="4">
        <f t="shared" si="10"/>
        <v>-12149.999999999978</v>
      </c>
      <c r="G130" s="4">
        <v>-29</v>
      </c>
      <c r="H130" s="4">
        <f t="shared" si="7"/>
        <v>0</v>
      </c>
      <c r="I130" s="4">
        <f t="shared" si="4"/>
        <v>-3.6196014870766291E-3</v>
      </c>
      <c r="J130" s="4">
        <f t="shared" si="3"/>
        <v>-4.2000000000000455</v>
      </c>
      <c r="K130" s="4"/>
      <c r="L130" s="5">
        <f t="shared" si="11"/>
        <v>42730</v>
      </c>
      <c r="M130" s="5">
        <v>42717</v>
      </c>
      <c r="N130" s="4">
        <v>16.91</v>
      </c>
      <c r="O130" s="2">
        <f t="shared" si="5"/>
        <v>-0.16999999999999815</v>
      </c>
      <c r="P130" s="13">
        <f t="shared" si="12"/>
        <v>-585</v>
      </c>
      <c r="Q130" s="14">
        <f t="shared" si="8"/>
        <v>-12734.999999999978</v>
      </c>
      <c r="R130">
        <f t="shared" si="9"/>
        <v>0</v>
      </c>
    </row>
    <row r="131" spans="2:18" x14ac:dyDescent="0.35">
      <c r="B131" s="5">
        <f t="shared" si="6"/>
        <v>42731</v>
      </c>
      <c r="C131" s="5">
        <v>42718</v>
      </c>
      <c r="D131" s="4">
        <v>1140.25</v>
      </c>
      <c r="E131" s="4">
        <v>189</v>
      </c>
      <c r="F131" s="4">
        <f t="shared" si="10"/>
        <v>-700.00000000004547</v>
      </c>
      <c r="G131" s="4">
        <v>-28</v>
      </c>
      <c r="H131" s="4">
        <f t="shared" si="7"/>
        <v>0</v>
      </c>
      <c r="I131" s="4">
        <f t="shared" si="4"/>
        <v>-1.5662708704947903E-2</v>
      </c>
      <c r="J131" s="4">
        <f t="shared" ref="J131:J194" si="13">D131-D130</f>
        <v>-18</v>
      </c>
      <c r="K131" s="4"/>
      <c r="L131" s="5">
        <f t="shared" si="11"/>
        <v>42731</v>
      </c>
      <c r="M131" s="5">
        <v>42718</v>
      </c>
      <c r="N131" s="4">
        <v>16.84</v>
      </c>
      <c r="O131" s="2">
        <f t="shared" si="5"/>
        <v>-7.0000000000000284E-2</v>
      </c>
      <c r="P131" s="13">
        <f t="shared" si="12"/>
        <v>-434.9999999999996</v>
      </c>
      <c r="Q131" s="14">
        <f t="shared" si="8"/>
        <v>-1135.000000000045</v>
      </c>
      <c r="R131">
        <f t="shared" si="9"/>
        <v>0</v>
      </c>
    </row>
    <row r="132" spans="2:18" x14ac:dyDescent="0.35">
      <c r="B132" s="5">
        <f t="shared" si="6"/>
        <v>42732</v>
      </c>
      <c r="C132" s="5">
        <v>42719</v>
      </c>
      <c r="D132" s="4">
        <v>1128.2</v>
      </c>
      <c r="E132" s="4">
        <v>188</v>
      </c>
      <c r="F132" s="4">
        <f t="shared" si="10"/>
        <v>6689.9999999999409</v>
      </c>
      <c r="G132" s="4">
        <v>-27</v>
      </c>
      <c r="H132" s="4">
        <f t="shared" si="7"/>
        <v>0</v>
      </c>
      <c r="I132" s="4">
        <f t="shared" ref="I132:I195" si="14">LN(D132)-LN(D131)</f>
        <v>-1.0624094285934582E-2</v>
      </c>
      <c r="J132" s="4">
        <f t="shared" si="13"/>
        <v>-12.049999999999955</v>
      </c>
      <c r="K132" s="4"/>
      <c r="L132" s="5">
        <f t="shared" si="11"/>
        <v>42732</v>
      </c>
      <c r="M132" s="5">
        <v>42719</v>
      </c>
      <c r="N132" s="4">
        <v>15.98</v>
      </c>
      <c r="O132" s="2">
        <f t="shared" ref="O132:O195" si="15">N132-N131</f>
        <v>-0.85999999999999943</v>
      </c>
      <c r="P132" s="13">
        <f t="shared" si="12"/>
        <v>49.999999999998934</v>
      </c>
      <c r="Q132" s="14">
        <f t="shared" si="8"/>
        <v>6739.99999999994</v>
      </c>
      <c r="R132">
        <f t="shared" si="9"/>
        <v>0</v>
      </c>
    </row>
    <row r="133" spans="2:18" x14ac:dyDescent="0.35">
      <c r="B133" s="5">
        <f t="shared" si="6"/>
        <v>42733</v>
      </c>
      <c r="C133" s="5">
        <v>42720</v>
      </c>
      <c r="D133" s="4">
        <v>1131.25</v>
      </c>
      <c r="E133" s="4">
        <v>187</v>
      </c>
      <c r="F133" s="4">
        <f t="shared" si="10"/>
        <v>13325.000000000045</v>
      </c>
      <c r="G133" s="4">
        <v>-26</v>
      </c>
      <c r="H133" s="4">
        <f t="shared" si="7"/>
        <v>0</v>
      </c>
      <c r="I133" s="4">
        <f t="shared" si="14"/>
        <v>2.6997737082607998E-3</v>
      </c>
      <c r="J133" s="4">
        <f t="shared" si="13"/>
        <v>3.0499999999999545</v>
      </c>
      <c r="K133" s="4"/>
      <c r="L133" s="5">
        <f t="shared" si="11"/>
        <v>42733</v>
      </c>
      <c r="M133" s="5">
        <v>42720</v>
      </c>
      <c r="N133" s="4">
        <v>16.12</v>
      </c>
      <c r="O133" s="2">
        <f t="shared" si="15"/>
        <v>0.14000000000000057</v>
      </c>
      <c r="P133" s="13">
        <f t="shared" si="12"/>
        <v>104.99999999999865</v>
      </c>
      <c r="Q133" s="14">
        <f t="shared" si="8"/>
        <v>13430.000000000044</v>
      </c>
      <c r="R133">
        <f t="shared" si="9"/>
        <v>0</v>
      </c>
    </row>
    <row r="134" spans="2:18" x14ac:dyDescent="0.35">
      <c r="B134" s="5">
        <f t="shared" si="6"/>
        <v>42734</v>
      </c>
      <c r="C134" s="5">
        <v>42723</v>
      </c>
      <c r="D134" s="4">
        <v>1144.75</v>
      </c>
      <c r="E134" s="4">
        <v>186</v>
      </c>
      <c r="F134" s="4">
        <f t="shared" si="10"/>
        <v>-1750</v>
      </c>
      <c r="G134" s="4">
        <v>-25</v>
      </c>
      <c r="H134" s="4">
        <f t="shared" si="7"/>
        <v>0</v>
      </c>
      <c r="I134" s="4">
        <f t="shared" si="14"/>
        <v>1.1863056523068849E-2</v>
      </c>
      <c r="J134" s="4">
        <f t="shared" si="13"/>
        <v>13.5</v>
      </c>
      <c r="K134" s="4"/>
      <c r="L134" s="5">
        <f t="shared" si="11"/>
        <v>42734</v>
      </c>
      <c r="M134" s="5">
        <v>42723</v>
      </c>
      <c r="N134" s="4">
        <v>15.97</v>
      </c>
      <c r="O134" s="2">
        <f t="shared" si="15"/>
        <v>-0.15000000000000036</v>
      </c>
      <c r="P134" s="13">
        <f t="shared" si="12"/>
        <v>254.99999999999989</v>
      </c>
      <c r="Q134" s="14">
        <f t="shared" si="8"/>
        <v>-1495</v>
      </c>
      <c r="R134">
        <f t="shared" si="9"/>
        <v>0</v>
      </c>
    </row>
    <row r="135" spans="2:18" x14ac:dyDescent="0.35">
      <c r="B135" s="5">
        <f t="shared" si="6"/>
        <v>42737</v>
      </c>
      <c r="C135" s="5">
        <v>42724</v>
      </c>
      <c r="D135" s="4">
        <v>1132.05</v>
      </c>
      <c r="E135" s="4">
        <v>185</v>
      </c>
      <c r="F135" s="4">
        <f t="shared" si="10"/>
        <v>4600.0000000000227</v>
      </c>
      <c r="G135" s="4">
        <v>-24</v>
      </c>
      <c r="H135" s="4">
        <f t="shared" si="7"/>
        <v>0</v>
      </c>
      <c r="I135" s="4">
        <f t="shared" si="14"/>
        <v>-1.1156124138217649E-2</v>
      </c>
      <c r="J135" s="4">
        <f t="shared" si="13"/>
        <v>-12.700000000000045</v>
      </c>
      <c r="K135" s="4"/>
      <c r="L135" s="5">
        <f t="shared" si="11"/>
        <v>42737</v>
      </c>
      <c r="M135" s="5">
        <v>42724</v>
      </c>
      <c r="N135" s="4">
        <v>16.09</v>
      </c>
      <c r="O135" s="2">
        <f t="shared" si="15"/>
        <v>0.11999999999999922</v>
      </c>
      <c r="P135" s="13">
        <f t="shared" si="12"/>
        <v>195.00000000000028</v>
      </c>
      <c r="Q135" s="14">
        <f t="shared" si="8"/>
        <v>4795.0000000000227</v>
      </c>
      <c r="R135">
        <f t="shared" si="9"/>
        <v>0</v>
      </c>
    </row>
    <row r="136" spans="2:18" x14ac:dyDescent="0.35">
      <c r="B136" s="5">
        <f t="shared" si="6"/>
        <v>42738</v>
      </c>
      <c r="C136" s="5">
        <v>42725</v>
      </c>
      <c r="D136" s="4">
        <v>1131.25</v>
      </c>
      <c r="E136" s="4">
        <v>184</v>
      </c>
      <c r="F136" s="4">
        <f t="shared" si="10"/>
        <v>13865.000000000009</v>
      </c>
      <c r="G136" s="4">
        <v>-23</v>
      </c>
      <c r="H136" s="4">
        <f t="shared" si="7"/>
        <v>0</v>
      </c>
      <c r="I136" s="4">
        <f t="shared" si="14"/>
        <v>-7.0693238485119991E-4</v>
      </c>
      <c r="J136" s="4">
        <f t="shared" si="13"/>
        <v>-0.79999999999995453</v>
      </c>
      <c r="K136" s="4"/>
      <c r="L136" s="5">
        <f t="shared" si="11"/>
        <v>42738</v>
      </c>
      <c r="M136" s="5">
        <v>42725</v>
      </c>
      <c r="N136" s="4">
        <v>15.89</v>
      </c>
      <c r="O136" s="2">
        <f t="shared" si="15"/>
        <v>-0.19999999999999929</v>
      </c>
      <c r="P136" s="13">
        <f t="shared" si="12"/>
        <v>199.99999999999929</v>
      </c>
      <c r="Q136" s="14">
        <f t="shared" si="8"/>
        <v>14065.000000000009</v>
      </c>
      <c r="R136">
        <f t="shared" si="9"/>
        <v>0</v>
      </c>
    </row>
    <row r="137" spans="2:18" x14ac:dyDescent="0.35">
      <c r="B137" s="5">
        <f t="shared" si="6"/>
        <v>42739</v>
      </c>
      <c r="C137" s="5">
        <v>42726</v>
      </c>
      <c r="D137" s="4">
        <v>1128.78</v>
      </c>
      <c r="E137" s="4">
        <v>183</v>
      </c>
      <c r="F137" s="4">
        <f t="shared" si="10"/>
        <v>20050.000000000069</v>
      </c>
      <c r="G137" s="4">
        <v>-22</v>
      </c>
      <c r="H137" s="4">
        <f t="shared" si="7"/>
        <v>0</v>
      </c>
      <c r="I137" s="4">
        <f t="shared" si="14"/>
        <v>-2.1858125630425107E-3</v>
      </c>
      <c r="J137" s="4">
        <f t="shared" si="13"/>
        <v>-2.4700000000000273</v>
      </c>
      <c r="K137" s="4"/>
      <c r="L137" s="5">
        <f t="shared" si="11"/>
        <v>42739</v>
      </c>
      <c r="M137" s="5">
        <v>42726</v>
      </c>
      <c r="N137" s="4">
        <v>15.8</v>
      </c>
      <c r="O137" s="2">
        <f t="shared" si="15"/>
        <v>-8.9999999999999858E-2</v>
      </c>
      <c r="P137" s="13">
        <f t="shared" si="12"/>
        <v>369.9999999999992</v>
      </c>
      <c r="Q137" s="14">
        <f t="shared" si="8"/>
        <v>20420.000000000069</v>
      </c>
      <c r="R137">
        <f t="shared" si="9"/>
        <v>0</v>
      </c>
    </row>
    <row r="138" spans="2:18" x14ac:dyDescent="0.35">
      <c r="B138" s="5">
        <f t="shared" si="6"/>
        <v>42740</v>
      </c>
      <c r="C138" s="5">
        <v>42727</v>
      </c>
      <c r="D138" s="4">
        <v>1133.95</v>
      </c>
      <c r="E138" s="4">
        <v>182</v>
      </c>
      <c r="F138" s="4">
        <f t="shared" si="10"/>
        <v>22965.000000000033</v>
      </c>
      <c r="G138" s="4">
        <v>-21</v>
      </c>
      <c r="H138" s="4">
        <f t="shared" si="7"/>
        <v>0</v>
      </c>
      <c r="I138" s="4">
        <f t="shared" si="14"/>
        <v>4.5697091537775236E-3</v>
      </c>
      <c r="J138" s="4">
        <f t="shared" si="13"/>
        <v>5.1700000000000728</v>
      </c>
      <c r="K138" s="4"/>
      <c r="L138" s="5">
        <f t="shared" si="11"/>
        <v>42740</v>
      </c>
      <c r="M138" s="5">
        <v>42727</v>
      </c>
      <c r="N138" s="4">
        <v>15.74</v>
      </c>
      <c r="O138" s="2">
        <f t="shared" si="15"/>
        <v>-6.0000000000000497E-2</v>
      </c>
      <c r="P138" s="13">
        <f t="shared" si="12"/>
        <v>495.00000000000011</v>
      </c>
      <c r="Q138" s="14">
        <f t="shared" si="8"/>
        <v>23460.000000000033</v>
      </c>
      <c r="R138">
        <f t="shared" si="9"/>
        <v>0</v>
      </c>
    </row>
    <row r="139" spans="2:18" x14ac:dyDescent="0.35">
      <c r="B139" s="5">
        <f t="shared" si="6"/>
        <v>42741</v>
      </c>
      <c r="C139" s="5">
        <v>42731</v>
      </c>
      <c r="D139" s="4">
        <v>1138.8499999999999</v>
      </c>
      <c r="E139" s="4">
        <v>181</v>
      </c>
      <c r="F139" s="4">
        <f t="shared" si="10"/>
        <v>15450.000000000045</v>
      </c>
      <c r="G139" s="4">
        <v>-20</v>
      </c>
      <c r="H139" s="4">
        <f t="shared" si="7"/>
        <v>0</v>
      </c>
      <c r="I139" s="4">
        <f t="shared" si="14"/>
        <v>4.3118687010004209E-3</v>
      </c>
      <c r="J139" s="4">
        <f t="shared" si="13"/>
        <v>4.8999999999998636</v>
      </c>
      <c r="K139" s="4"/>
      <c r="L139" s="5">
        <f t="shared" si="11"/>
        <v>42741</v>
      </c>
      <c r="M139" s="5">
        <v>42731</v>
      </c>
      <c r="N139" s="4">
        <v>15.97</v>
      </c>
      <c r="O139" s="2">
        <f t="shared" si="15"/>
        <v>0.23000000000000043</v>
      </c>
      <c r="P139" s="13">
        <f t="shared" si="12"/>
        <v>259.99999999999892</v>
      </c>
      <c r="Q139" s="14">
        <f t="shared" si="8"/>
        <v>15710.000000000044</v>
      </c>
      <c r="R139">
        <f t="shared" si="9"/>
        <v>0</v>
      </c>
    </row>
    <row r="140" spans="2:18" x14ac:dyDescent="0.35">
      <c r="B140" s="5">
        <f t="shared" si="6"/>
        <v>42745</v>
      </c>
      <c r="C140" s="5">
        <v>42732</v>
      </c>
      <c r="D140" s="4">
        <v>1141.58</v>
      </c>
      <c r="E140" s="4">
        <v>180</v>
      </c>
      <c r="F140" s="4">
        <f t="shared" si="10"/>
        <v>23835.000000000036</v>
      </c>
      <c r="G140" s="4">
        <v>-19</v>
      </c>
      <c r="H140" s="4">
        <f t="shared" si="7"/>
        <v>0</v>
      </c>
      <c r="I140" s="4">
        <f t="shared" si="14"/>
        <v>2.3942864320920521E-3</v>
      </c>
      <c r="J140" s="4">
        <f t="shared" si="13"/>
        <v>2.7300000000000182</v>
      </c>
      <c r="K140" s="4"/>
      <c r="L140" s="5">
        <f t="shared" si="11"/>
        <v>42745</v>
      </c>
      <c r="M140" s="5">
        <v>42732</v>
      </c>
      <c r="N140" s="4">
        <v>16.079999999999998</v>
      </c>
      <c r="O140" s="2">
        <f t="shared" si="15"/>
        <v>0.10999999999999766</v>
      </c>
      <c r="P140" s="13">
        <f t="shared" si="12"/>
        <v>450.00000000000108</v>
      </c>
      <c r="Q140" s="14">
        <f t="shared" si="8"/>
        <v>24285.000000000036</v>
      </c>
      <c r="R140">
        <f t="shared" si="9"/>
        <v>0</v>
      </c>
    </row>
    <row r="141" spans="2:18" x14ac:dyDescent="0.35">
      <c r="B141" s="5">
        <f t="shared" si="6"/>
        <v>42746</v>
      </c>
      <c r="C141" s="5">
        <v>42733</v>
      </c>
      <c r="D141" s="4">
        <v>1157.9000000000001</v>
      </c>
      <c r="E141" s="4">
        <v>179</v>
      </c>
      <c r="F141" s="4">
        <f t="shared" si="10"/>
        <v>15674.999999999955</v>
      </c>
      <c r="G141" s="4">
        <v>-18</v>
      </c>
      <c r="H141" s="4">
        <f t="shared" si="7"/>
        <v>0</v>
      </c>
      <c r="I141" s="4">
        <f t="shared" si="14"/>
        <v>1.4194751880263645E-2</v>
      </c>
      <c r="J141" s="4">
        <f t="shared" si="13"/>
        <v>16.320000000000164</v>
      </c>
      <c r="K141" s="4"/>
      <c r="L141" s="5">
        <f t="shared" si="11"/>
        <v>42746</v>
      </c>
      <c r="M141" s="5">
        <v>42733</v>
      </c>
      <c r="N141" s="4">
        <v>16.329999999999998</v>
      </c>
      <c r="O141" s="2">
        <f t="shared" si="15"/>
        <v>0.25</v>
      </c>
      <c r="P141" s="13">
        <f t="shared" si="12"/>
        <v>325.00000000000108</v>
      </c>
      <c r="Q141" s="14">
        <f t="shared" ref="Q141:Q150" si="16">F141+P141</f>
        <v>15999.999999999956</v>
      </c>
      <c r="R141">
        <f t="shared" si="9"/>
        <v>0</v>
      </c>
    </row>
    <row r="142" spans="2:18" x14ac:dyDescent="0.35">
      <c r="B142" s="5">
        <f t="shared" si="6"/>
        <v>42747</v>
      </c>
      <c r="C142" s="5">
        <v>42734</v>
      </c>
      <c r="D142" s="4">
        <v>1141.25</v>
      </c>
      <c r="E142" s="4">
        <v>178</v>
      </c>
      <c r="F142" s="4">
        <f t="shared" si="10"/>
        <v>24000</v>
      </c>
      <c r="G142" s="4">
        <v>-17</v>
      </c>
      <c r="H142" s="4">
        <f t="shared" si="7"/>
        <v>0</v>
      </c>
      <c r="I142" s="4">
        <f t="shared" si="14"/>
        <v>-1.4483866709048776E-2</v>
      </c>
      <c r="J142" s="4">
        <f t="shared" si="13"/>
        <v>-16.650000000000091</v>
      </c>
      <c r="K142" s="4"/>
      <c r="L142" s="5">
        <f t="shared" si="11"/>
        <v>42747</v>
      </c>
      <c r="M142" s="5">
        <v>42734</v>
      </c>
      <c r="N142" s="4">
        <v>16.48</v>
      </c>
      <c r="O142" s="2">
        <f t="shared" si="15"/>
        <v>0.15000000000000213</v>
      </c>
      <c r="P142" s="13">
        <f t="shared" si="12"/>
        <v>250</v>
      </c>
      <c r="Q142" s="14">
        <f t="shared" si="16"/>
        <v>24250</v>
      </c>
      <c r="R142">
        <f t="shared" si="9"/>
        <v>0</v>
      </c>
    </row>
    <row r="143" spans="2:18" x14ac:dyDescent="0.35">
      <c r="B143" s="5">
        <f t="shared" si="6"/>
        <v>42748</v>
      </c>
      <c r="C143" s="5">
        <v>42738</v>
      </c>
      <c r="D143" s="4">
        <v>1158.98</v>
      </c>
      <c r="E143" s="4">
        <v>177</v>
      </c>
      <c r="F143" s="4">
        <f t="shared" si="10"/>
        <v>19235.000000000015</v>
      </c>
      <c r="G143" s="4">
        <v>-16</v>
      </c>
      <c r="H143" s="4">
        <f t="shared" si="7"/>
        <v>0</v>
      </c>
      <c r="I143" s="4">
        <f t="shared" si="14"/>
        <v>1.541615502628968E-2</v>
      </c>
      <c r="J143" s="4">
        <f t="shared" si="13"/>
        <v>17.730000000000018</v>
      </c>
      <c r="K143" s="4"/>
      <c r="L143" s="5">
        <f t="shared" si="11"/>
        <v>42748</v>
      </c>
      <c r="M143" s="5">
        <v>42738</v>
      </c>
      <c r="N143" s="4">
        <v>16.29</v>
      </c>
      <c r="O143" s="2">
        <f t="shared" si="15"/>
        <v>-0.19000000000000128</v>
      </c>
      <c r="P143" s="13">
        <f t="shared" si="12"/>
        <v>265.00000000000057</v>
      </c>
      <c r="Q143" s="14">
        <f t="shared" si="16"/>
        <v>19500.000000000015</v>
      </c>
      <c r="R143">
        <f t="shared" si="9"/>
        <v>0</v>
      </c>
    </row>
    <row r="144" spans="2:18" x14ac:dyDescent="0.35">
      <c r="B144" s="5">
        <f t="shared" si="6"/>
        <v>42752</v>
      </c>
      <c r="C144" s="5">
        <v>42739</v>
      </c>
      <c r="D144" s="4">
        <v>1168.8800000000001</v>
      </c>
      <c r="E144" s="4">
        <v>176</v>
      </c>
      <c r="F144" s="4">
        <f t="shared" si="10"/>
        <v>23984.999999999898</v>
      </c>
      <c r="G144" s="4">
        <v>-15</v>
      </c>
      <c r="H144" s="4">
        <f t="shared" si="7"/>
        <v>0</v>
      </c>
      <c r="I144" s="4">
        <f t="shared" si="14"/>
        <v>8.505717428360704E-3</v>
      </c>
      <c r="J144" s="4">
        <f t="shared" si="13"/>
        <v>9.9000000000000909</v>
      </c>
      <c r="K144" s="4"/>
      <c r="L144" s="5">
        <f t="shared" si="11"/>
        <v>42752</v>
      </c>
      <c r="M144" s="5">
        <v>42739</v>
      </c>
      <c r="N144" s="4">
        <v>16.54</v>
      </c>
      <c r="O144" s="2">
        <f t="shared" si="15"/>
        <v>0.25</v>
      </c>
      <c r="P144" s="13">
        <f t="shared" si="12"/>
        <v>330.00000000000006</v>
      </c>
      <c r="Q144" s="14">
        <f t="shared" si="16"/>
        <v>24314.999999999898</v>
      </c>
      <c r="R144">
        <f t="shared" si="9"/>
        <v>0</v>
      </c>
    </row>
    <row r="145" spans="2:18" x14ac:dyDescent="0.35">
      <c r="B145" s="5">
        <f t="shared" si="6"/>
        <v>42753</v>
      </c>
      <c r="C145" s="5">
        <v>42740</v>
      </c>
      <c r="D145" s="4">
        <v>1179.8800000000001</v>
      </c>
      <c r="E145" s="4">
        <v>175</v>
      </c>
      <c r="F145" s="4">
        <f t="shared" si="10"/>
        <v>20099.999999999909</v>
      </c>
      <c r="G145" s="4">
        <v>-14</v>
      </c>
      <c r="H145" s="4">
        <f t="shared" si="7"/>
        <v>0</v>
      </c>
      <c r="I145" s="4">
        <f t="shared" si="14"/>
        <v>9.3667130093484374E-3</v>
      </c>
      <c r="J145" s="4">
        <f t="shared" si="13"/>
        <v>11</v>
      </c>
      <c r="K145" s="4"/>
      <c r="L145" s="5">
        <f t="shared" si="11"/>
        <v>42753</v>
      </c>
      <c r="M145" s="5">
        <v>42740</v>
      </c>
      <c r="N145" s="4">
        <v>16.73</v>
      </c>
      <c r="O145" s="2">
        <f t="shared" si="15"/>
        <v>0.19000000000000128</v>
      </c>
      <c r="P145" s="13">
        <f t="shared" si="12"/>
        <v>164.99999999999915</v>
      </c>
      <c r="Q145" s="14">
        <f t="shared" si="16"/>
        <v>20264.999999999909</v>
      </c>
      <c r="R145">
        <f t="shared" si="9"/>
        <v>0</v>
      </c>
    </row>
    <row r="146" spans="2:18" x14ac:dyDescent="0.35">
      <c r="B146" s="5">
        <f t="shared" si="6"/>
        <v>42754</v>
      </c>
      <c r="C146" s="5">
        <v>42741</v>
      </c>
      <c r="D146" s="4">
        <v>1169.75</v>
      </c>
      <c r="E146" s="4">
        <v>174</v>
      </c>
      <c r="F146" s="4">
        <f t="shared" si="10"/>
        <v>22000</v>
      </c>
      <c r="G146" s="4">
        <v>-13</v>
      </c>
      <c r="H146" s="4">
        <f t="shared" si="7"/>
        <v>0</v>
      </c>
      <c r="I146" s="4">
        <f t="shared" si="14"/>
        <v>-8.6226876268513664E-3</v>
      </c>
      <c r="J146" s="4">
        <f t="shared" si="13"/>
        <v>-10.130000000000109</v>
      </c>
      <c r="K146" s="4"/>
      <c r="L146" s="5">
        <f t="shared" si="11"/>
        <v>42754</v>
      </c>
      <c r="M146" s="5">
        <v>42741</v>
      </c>
      <c r="N146" s="4">
        <v>16.489999999999998</v>
      </c>
      <c r="O146" s="2">
        <f t="shared" si="15"/>
        <v>-0.24000000000000199</v>
      </c>
      <c r="P146" s="13">
        <f t="shared" si="12"/>
        <v>260.00000000000159</v>
      </c>
      <c r="Q146" s="14">
        <f t="shared" si="16"/>
        <v>22260</v>
      </c>
      <c r="R146">
        <f t="shared" si="9"/>
        <v>0</v>
      </c>
    </row>
    <row r="147" spans="2:18" x14ac:dyDescent="0.35">
      <c r="B147" s="5">
        <f t="shared" si="6"/>
        <v>42755</v>
      </c>
      <c r="C147" s="5">
        <v>42744</v>
      </c>
      <c r="D147" s="4">
        <v>1188.75</v>
      </c>
      <c r="E147" s="4">
        <v>173</v>
      </c>
      <c r="F147" s="4">
        <f t="shared" si="10"/>
        <v>12500</v>
      </c>
      <c r="G147" s="4">
        <v>-12</v>
      </c>
      <c r="H147" s="4">
        <f t="shared" si="7"/>
        <v>0</v>
      </c>
      <c r="I147" s="4">
        <f t="shared" si="14"/>
        <v>1.6112284113273923E-2</v>
      </c>
      <c r="J147" s="4">
        <f t="shared" si="13"/>
        <v>19</v>
      </c>
      <c r="K147" s="4"/>
      <c r="L147" s="5">
        <f t="shared" si="11"/>
        <v>42755</v>
      </c>
      <c r="M147" s="5">
        <v>42744</v>
      </c>
      <c r="N147" s="4">
        <v>16.559999999999999</v>
      </c>
      <c r="O147" s="2">
        <f t="shared" si="15"/>
        <v>7.0000000000000284E-2</v>
      </c>
      <c r="P147" s="13">
        <f t="shared" si="12"/>
        <v>225.00000000000142</v>
      </c>
      <c r="Q147" s="14">
        <f t="shared" si="16"/>
        <v>12725.000000000002</v>
      </c>
      <c r="R147">
        <f t="shared" si="9"/>
        <v>0</v>
      </c>
    </row>
    <row r="148" spans="2:18" x14ac:dyDescent="0.35">
      <c r="B148" s="5">
        <f t="shared" si="6"/>
        <v>42758</v>
      </c>
      <c r="C148" s="5">
        <v>42745</v>
      </c>
      <c r="D148" s="4">
        <v>1189.25</v>
      </c>
      <c r="E148" s="4">
        <v>172</v>
      </c>
      <c r="F148" s="4">
        <f t="shared" si="10"/>
        <v>15100.000000000022</v>
      </c>
      <c r="G148" s="4">
        <v>-11</v>
      </c>
      <c r="H148" s="4">
        <f t="shared" si="7"/>
        <v>0</v>
      </c>
      <c r="I148" s="4">
        <f t="shared" si="14"/>
        <v>4.2052145279125597E-4</v>
      </c>
      <c r="J148" s="4">
        <f t="shared" si="13"/>
        <v>0.5</v>
      </c>
      <c r="K148" s="4"/>
      <c r="L148" s="5">
        <f t="shared" si="11"/>
        <v>42758</v>
      </c>
      <c r="M148" s="5">
        <v>42745</v>
      </c>
      <c r="N148" s="4">
        <v>16.98</v>
      </c>
      <c r="O148" s="2">
        <f t="shared" si="15"/>
        <v>0.42000000000000171</v>
      </c>
      <c r="P148" s="13">
        <f t="shared" si="12"/>
        <v>125</v>
      </c>
      <c r="Q148" s="14">
        <f t="shared" si="16"/>
        <v>15225.000000000022</v>
      </c>
      <c r="R148">
        <f t="shared" si="9"/>
        <v>0</v>
      </c>
    </row>
    <row r="149" spans="2:18" x14ac:dyDescent="0.35">
      <c r="B149" s="5">
        <f t="shared" si="6"/>
        <v>42759</v>
      </c>
      <c r="C149" s="5">
        <v>42748</v>
      </c>
      <c r="D149" s="4">
        <v>1197.45</v>
      </c>
      <c r="E149" s="4">
        <v>171</v>
      </c>
      <c r="F149" s="4">
        <f t="shared" si="10"/>
        <v>8949.9999999999309</v>
      </c>
      <c r="G149" s="4">
        <v>-10</v>
      </c>
      <c r="H149" s="4">
        <f t="shared" si="7"/>
        <v>0</v>
      </c>
      <c r="I149" s="4">
        <f t="shared" si="14"/>
        <v>6.8714394475266616E-3</v>
      </c>
      <c r="J149" s="4">
        <f t="shared" si="13"/>
        <v>8.2000000000000455</v>
      </c>
      <c r="K149" s="4"/>
      <c r="L149" s="5">
        <f t="shared" si="11"/>
        <v>42759</v>
      </c>
      <c r="M149" s="5">
        <v>42748</v>
      </c>
      <c r="N149" s="4">
        <v>16.82</v>
      </c>
      <c r="O149" s="2">
        <f t="shared" si="15"/>
        <v>-0.16000000000000014</v>
      </c>
      <c r="P149" s="13">
        <f t="shared" si="12"/>
        <v>144.99999999999957</v>
      </c>
      <c r="Q149" s="14">
        <f t="shared" si="16"/>
        <v>9094.9999999999309</v>
      </c>
      <c r="R149">
        <f t="shared" si="9"/>
        <v>0</v>
      </c>
    </row>
    <row r="150" spans="2:18" x14ac:dyDescent="0.35">
      <c r="B150" s="5">
        <f t="shared" si="6"/>
        <v>42762</v>
      </c>
      <c r="C150" s="5">
        <v>42751</v>
      </c>
      <c r="D150" s="4">
        <v>1212.75</v>
      </c>
      <c r="E150" s="4">
        <v>170</v>
      </c>
      <c r="F150" s="4">
        <f t="shared" si="10"/>
        <v>-10784.999999999967</v>
      </c>
      <c r="G150" s="4">
        <v>-9</v>
      </c>
      <c r="H150" s="4">
        <f t="shared" si="7"/>
        <v>0</v>
      </c>
      <c r="I150" s="4">
        <f t="shared" si="14"/>
        <v>1.2696212365407966E-2</v>
      </c>
      <c r="J150" s="4">
        <f t="shared" si="13"/>
        <v>15.299999999999955</v>
      </c>
      <c r="K150" s="4"/>
      <c r="L150" s="5">
        <f t="shared" si="11"/>
        <v>42762</v>
      </c>
      <c r="M150" s="5">
        <v>42751</v>
      </c>
      <c r="N150" s="4">
        <v>16.989999999999998</v>
      </c>
      <c r="O150" s="2">
        <f t="shared" si="15"/>
        <v>0.16999999999999815</v>
      </c>
      <c r="P150" s="13">
        <f t="shared" si="12"/>
        <v>75.000000000001066</v>
      </c>
      <c r="Q150" s="14">
        <f t="shared" si="16"/>
        <v>-10709.999999999965</v>
      </c>
      <c r="R150">
        <f t="shared" si="9"/>
        <v>0</v>
      </c>
    </row>
    <row r="151" spans="2:18" x14ac:dyDescent="0.35">
      <c r="B151" s="5">
        <f t="shared" si="6"/>
        <v>42765</v>
      </c>
      <c r="C151" s="5">
        <v>42752</v>
      </c>
      <c r="D151" s="4">
        <v>1216.8499999999999</v>
      </c>
      <c r="E151" s="4">
        <v>169</v>
      </c>
      <c r="F151" s="4">
        <f t="shared" si="10"/>
        <v>-9549.9999999999545</v>
      </c>
      <c r="G151" s="4">
        <v>-8</v>
      </c>
      <c r="H151" s="4">
        <f t="shared" si="7"/>
        <v>0</v>
      </c>
      <c r="I151" s="4">
        <f t="shared" si="14"/>
        <v>3.3750443627740268E-3</v>
      </c>
      <c r="J151" s="4">
        <f t="shared" si="13"/>
        <v>4.0999999999999091</v>
      </c>
      <c r="K151" s="4"/>
      <c r="L151" s="5">
        <f t="shared" si="11"/>
        <v>42765</v>
      </c>
      <c r="M151" s="5">
        <v>42752</v>
      </c>
      <c r="N151" s="4">
        <v>17.2</v>
      </c>
      <c r="O151" s="2">
        <f t="shared" si="15"/>
        <v>0.21000000000000085</v>
      </c>
      <c r="P151" s="13">
        <f t="shared" si="12"/>
        <v>-39.999999999999147</v>
      </c>
      <c r="Q151" s="14">
        <f t="shared" ref="Q151:Q159" si="17">F151+P151</f>
        <v>-9589.9999999999545</v>
      </c>
      <c r="R151">
        <f t="shared" si="9"/>
        <v>0</v>
      </c>
    </row>
    <row r="152" spans="2:18" x14ac:dyDescent="0.35">
      <c r="B152" s="5">
        <f t="shared" si="6"/>
        <v>42766</v>
      </c>
      <c r="C152" s="5">
        <v>42753</v>
      </c>
      <c r="D152" s="4">
        <v>1220.08</v>
      </c>
      <c r="E152" s="4">
        <v>168</v>
      </c>
      <c r="F152" s="4">
        <f t="shared" si="10"/>
        <v>-2365.0000000000091</v>
      </c>
      <c r="G152" s="4">
        <v>-7</v>
      </c>
      <c r="H152" s="4">
        <f t="shared" si="7"/>
        <v>0</v>
      </c>
      <c r="I152" s="4">
        <f t="shared" si="14"/>
        <v>2.6508778598284266E-3</v>
      </c>
      <c r="J152" s="4">
        <f t="shared" si="13"/>
        <v>3.2300000000000182</v>
      </c>
      <c r="K152" s="4"/>
      <c r="L152" s="5">
        <f t="shared" si="11"/>
        <v>42766</v>
      </c>
      <c r="M152" s="5">
        <v>42753</v>
      </c>
      <c r="N152" s="4">
        <v>17.059999999999999</v>
      </c>
      <c r="O152" s="2">
        <f t="shared" si="15"/>
        <v>-0.14000000000000057</v>
      </c>
      <c r="P152" s="13">
        <f t="shared" si="12"/>
        <v>255.0000000000008</v>
      </c>
      <c r="Q152" s="14">
        <f t="shared" si="17"/>
        <v>-2110.0000000000082</v>
      </c>
      <c r="R152">
        <f t="shared" si="9"/>
        <v>0</v>
      </c>
    </row>
    <row r="153" spans="2:18" x14ac:dyDescent="0.35">
      <c r="B153" s="5">
        <f t="shared" si="6"/>
        <v>42767</v>
      </c>
      <c r="C153" s="5">
        <v>42754</v>
      </c>
      <c r="D153" s="4">
        <v>1213.75</v>
      </c>
      <c r="E153" s="4">
        <v>167</v>
      </c>
      <c r="F153" s="4">
        <f t="shared" si="10"/>
        <v>500</v>
      </c>
      <c r="G153" s="4">
        <v>-6</v>
      </c>
      <c r="H153" s="4">
        <f t="shared" si="7"/>
        <v>0</v>
      </c>
      <c r="I153" s="4">
        <f t="shared" si="14"/>
        <v>-5.2016897423934338E-3</v>
      </c>
      <c r="J153" s="4">
        <f t="shared" si="13"/>
        <v>-6.3299999999999272</v>
      </c>
      <c r="K153" s="4"/>
      <c r="L153" s="5">
        <f t="shared" si="11"/>
        <v>42767</v>
      </c>
      <c r="M153" s="5">
        <v>42754</v>
      </c>
      <c r="N153" s="4">
        <v>17.010000000000002</v>
      </c>
      <c r="O153" s="2">
        <f t="shared" si="15"/>
        <v>-4.9999999999997158E-2</v>
      </c>
      <c r="P153" s="13">
        <f t="shared" si="12"/>
        <v>274.99999999999858</v>
      </c>
      <c r="Q153" s="14">
        <f t="shared" si="17"/>
        <v>774.99999999999864</v>
      </c>
      <c r="R153">
        <f t="shared" si="9"/>
        <v>0</v>
      </c>
    </row>
    <row r="154" spans="2:18" x14ac:dyDescent="0.35">
      <c r="B154" s="5">
        <f t="shared" si="6"/>
        <v>42768</v>
      </c>
      <c r="C154" s="5">
        <v>42757</v>
      </c>
      <c r="D154" s="4">
        <v>1193.3499999999999</v>
      </c>
      <c r="E154" s="4">
        <v>166</v>
      </c>
      <c r="F154" s="4">
        <f t="shared" si="10"/>
        <v>15350.000000000022</v>
      </c>
      <c r="G154" s="4">
        <v>-5</v>
      </c>
      <c r="H154" s="4">
        <f t="shared" si="7"/>
        <v>0</v>
      </c>
      <c r="I154" s="4">
        <f t="shared" si="14"/>
        <v>-1.695026249598186E-2</v>
      </c>
      <c r="J154" s="4">
        <f t="shared" si="13"/>
        <v>-20.400000000000091</v>
      </c>
      <c r="K154" s="4"/>
      <c r="L154" s="5">
        <f t="shared" si="11"/>
        <v>42768</v>
      </c>
      <c r="M154" s="5">
        <v>42757</v>
      </c>
      <c r="N154" s="4">
        <v>17.079999999999998</v>
      </c>
      <c r="O154" s="2">
        <f t="shared" si="15"/>
        <v>6.9999999999996732E-2</v>
      </c>
      <c r="P154" s="13">
        <f t="shared" si="12"/>
        <v>200.00000000000108</v>
      </c>
      <c r="Q154" s="14">
        <f t="shared" si="17"/>
        <v>15550.000000000024</v>
      </c>
      <c r="R154">
        <f t="shared" si="9"/>
        <v>0</v>
      </c>
    </row>
    <row r="155" spans="2:18" x14ac:dyDescent="0.35">
      <c r="B155" s="5">
        <f t="shared" si="6"/>
        <v>42769</v>
      </c>
      <c r="C155" s="5">
        <v>42758</v>
      </c>
      <c r="D155" s="4">
        <v>1219.45</v>
      </c>
      <c r="E155" s="4">
        <v>165</v>
      </c>
      <c r="F155" s="4">
        <f t="shared" si="10"/>
        <v>375</v>
      </c>
      <c r="G155" s="4">
        <v>-4</v>
      </c>
      <c r="H155" s="4">
        <f t="shared" si="7"/>
        <v>0</v>
      </c>
      <c r="I155" s="4">
        <f t="shared" si="14"/>
        <v>2.1635459295877624E-2</v>
      </c>
      <c r="J155" s="4">
        <f t="shared" si="13"/>
        <v>26.100000000000136</v>
      </c>
      <c r="K155" s="4"/>
      <c r="L155" s="5">
        <f t="shared" si="11"/>
        <v>42769</v>
      </c>
      <c r="M155" s="5">
        <v>42758</v>
      </c>
      <c r="N155" s="4">
        <v>17.23</v>
      </c>
      <c r="O155" s="2">
        <f t="shared" si="15"/>
        <v>0.15000000000000213</v>
      </c>
      <c r="P155" s="13">
        <f t="shared" si="12"/>
        <v>140.00000000000057</v>
      </c>
      <c r="Q155" s="14">
        <f t="shared" si="17"/>
        <v>515.00000000000057</v>
      </c>
      <c r="R155">
        <f t="shared" si="9"/>
        <v>0</v>
      </c>
    </row>
    <row r="156" spans="2:18" x14ac:dyDescent="0.35">
      <c r="B156" s="5">
        <f t="shared" si="6"/>
        <v>42772</v>
      </c>
      <c r="C156" s="5">
        <v>42759</v>
      </c>
      <c r="D156" s="4">
        <v>1215.3499999999999</v>
      </c>
      <c r="E156" s="4">
        <v>164</v>
      </c>
      <c r="F156" s="4">
        <f t="shared" si="10"/>
        <v>10240.000000000009</v>
      </c>
      <c r="G156" s="4">
        <v>-3</v>
      </c>
      <c r="H156" s="4">
        <f t="shared" si="7"/>
        <v>0</v>
      </c>
      <c r="I156" s="4">
        <f t="shared" si="14"/>
        <v>-3.3678362701596853E-3</v>
      </c>
      <c r="J156" s="4">
        <f t="shared" si="13"/>
        <v>-4.1000000000001364</v>
      </c>
      <c r="K156" s="4"/>
      <c r="L156" s="5">
        <f t="shared" si="11"/>
        <v>42772</v>
      </c>
      <c r="M156" s="5">
        <v>42759</v>
      </c>
      <c r="N156" s="4">
        <v>17.11</v>
      </c>
      <c r="O156" s="2">
        <f t="shared" si="15"/>
        <v>-0.12000000000000099</v>
      </c>
      <c r="P156" s="13">
        <f t="shared" si="12"/>
        <v>314.99999999999949</v>
      </c>
      <c r="Q156" s="14">
        <f t="shared" si="17"/>
        <v>10555.000000000009</v>
      </c>
      <c r="R156">
        <f t="shared" si="9"/>
        <v>0</v>
      </c>
    </row>
    <row r="157" spans="2:18" x14ac:dyDescent="0.35">
      <c r="B157" s="5">
        <f t="shared" si="6"/>
        <v>42773</v>
      </c>
      <c r="C157" s="5">
        <v>42760</v>
      </c>
      <c r="D157" s="4">
        <v>1203.75</v>
      </c>
      <c r="E157" s="4">
        <v>163</v>
      </c>
      <c r="F157" s="4">
        <f t="shared" si="10"/>
        <v>15000</v>
      </c>
      <c r="G157" s="4">
        <v>-2</v>
      </c>
      <c r="H157" s="4">
        <f t="shared" si="7"/>
        <v>0</v>
      </c>
      <c r="I157" s="4">
        <f t="shared" si="14"/>
        <v>-9.5904170229355046E-3</v>
      </c>
      <c r="J157" s="4">
        <f t="shared" si="13"/>
        <v>-11.599999999999909</v>
      </c>
      <c r="K157" s="4"/>
      <c r="L157" s="5">
        <f t="shared" si="11"/>
        <v>42773</v>
      </c>
      <c r="M157" s="5">
        <v>42760</v>
      </c>
      <c r="N157" s="4">
        <v>16.989999999999998</v>
      </c>
      <c r="O157" s="2">
        <f t="shared" si="15"/>
        <v>-0.12000000000000099</v>
      </c>
      <c r="P157" s="13">
        <f t="shared" si="12"/>
        <v>360.00000000000119</v>
      </c>
      <c r="Q157" s="14">
        <f t="shared" si="17"/>
        <v>15360.000000000002</v>
      </c>
      <c r="R157">
        <f t="shared" si="9"/>
        <v>0</v>
      </c>
    </row>
    <row r="158" spans="2:18" x14ac:dyDescent="0.35">
      <c r="B158" s="5">
        <f t="shared" si="6"/>
        <v>42774</v>
      </c>
      <c r="C158" s="5">
        <v>42761</v>
      </c>
      <c r="D158" s="4">
        <v>1180.6300000000001</v>
      </c>
      <c r="E158" s="4">
        <v>162</v>
      </c>
      <c r="F158" s="4">
        <f t="shared" si="10"/>
        <v>30875</v>
      </c>
      <c r="G158" s="4">
        <v>-1</v>
      </c>
      <c r="H158" s="4">
        <f t="shared" si="7"/>
        <v>0</v>
      </c>
      <c r="I158" s="4">
        <f t="shared" si="14"/>
        <v>-1.9393489820531684E-2</v>
      </c>
      <c r="J158" s="4">
        <f t="shared" si="13"/>
        <v>-23.119999999999891</v>
      </c>
      <c r="K158" s="4"/>
      <c r="L158" s="5">
        <f t="shared" si="11"/>
        <v>42774</v>
      </c>
      <c r="M158" s="5">
        <v>42761</v>
      </c>
      <c r="N158" s="4">
        <v>16.8</v>
      </c>
      <c r="O158" s="2">
        <f t="shared" si="15"/>
        <v>-0.18999999999999773</v>
      </c>
      <c r="P158" s="13">
        <f t="shared" si="12"/>
        <v>544.99999999999989</v>
      </c>
      <c r="Q158" s="14">
        <f t="shared" si="17"/>
        <v>31420</v>
      </c>
      <c r="R158">
        <f t="shared" si="9"/>
        <v>0</v>
      </c>
    </row>
    <row r="159" spans="2:18" x14ac:dyDescent="0.35">
      <c r="B159" s="5">
        <f t="shared" si="6"/>
        <v>42775</v>
      </c>
      <c r="C159" s="5">
        <v>42762</v>
      </c>
      <c r="D159" s="4">
        <v>1191.18</v>
      </c>
      <c r="E159" s="4">
        <v>161</v>
      </c>
      <c r="F159" s="4">
        <f t="shared" si="10"/>
        <v>17574.999999999931</v>
      </c>
      <c r="G159" s="4">
        <v>0</v>
      </c>
      <c r="H159" s="4">
        <f t="shared" si="7"/>
        <v>0</v>
      </c>
      <c r="I159" s="4">
        <f t="shared" si="14"/>
        <v>8.8962181452387767E-3</v>
      </c>
      <c r="J159" s="4">
        <f t="shared" si="13"/>
        <v>10.549999999999955</v>
      </c>
      <c r="K159" s="4"/>
      <c r="L159" s="5">
        <f t="shared" si="11"/>
        <v>42775</v>
      </c>
      <c r="M159" s="5">
        <v>42762</v>
      </c>
      <c r="N159" s="4">
        <v>17.14</v>
      </c>
      <c r="O159" s="2">
        <f t="shared" si="15"/>
        <v>0.33999999999999986</v>
      </c>
      <c r="P159" s="13">
        <f t="shared" si="12"/>
        <v>254.99999999999901</v>
      </c>
      <c r="Q159" s="14">
        <f t="shared" si="17"/>
        <v>17829.999999999931</v>
      </c>
      <c r="R159">
        <f t="shared" si="9"/>
        <v>0</v>
      </c>
    </row>
    <row r="160" spans="2:18" x14ac:dyDescent="0.35">
      <c r="B160" s="5">
        <f>WORKDAY(C159,10)</f>
        <v>42776</v>
      </c>
      <c r="C160" s="5">
        <v>42764</v>
      </c>
      <c r="D160" s="4">
        <v>1191.18</v>
      </c>
      <c r="E160" s="4">
        <v>160</v>
      </c>
      <c r="F160" s="4">
        <f t="shared" si="10"/>
        <v>21199.999999999931</v>
      </c>
      <c r="G160" s="4">
        <v>1</v>
      </c>
      <c r="H160" s="4">
        <f t="shared" si="7"/>
        <v>0</v>
      </c>
      <c r="I160" s="4">
        <f t="shared" si="14"/>
        <v>0</v>
      </c>
      <c r="J160" s="4">
        <f t="shared" si="13"/>
        <v>0</v>
      </c>
      <c r="K160" s="4"/>
      <c r="L160" s="5">
        <f t="shared" si="11"/>
        <v>42776</v>
      </c>
      <c r="M160" s="5">
        <v>42764</v>
      </c>
      <c r="N160" s="4">
        <v>17.14</v>
      </c>
      <c r="O160" s="2">
        <f t="shared" si="15"/>
        <v>0</v>
      </c>
      <c r="P160" s="13">
        <f t="shared" si="12"/>
        <v>410.00000000000011</v>
      </c>
      <c r="Q160" s="14">
        <f>F160+P160</f>
        <v>21609.999999999931</v>
      </c>
      <c r="R160">
        <f t="shared" si="9"/>
        <v>0</v>
      </c>
    </row>
    <row r="161" spans="2:18" x14ac:dyDescent="0.35">
      <c r="B161" s="5">
        <f t="shared" ref="B161:B224" si="18">WORKDAY(C160,10)</f>
        <v>42776</v>
      </c>
      <c r="C161" s="5">
        <v>42765</v>
      </c>
      <c r="D161" s="4">
        <v>1197.75</v>
      </c>
      <c r="E161" s="4">
        <v>159</v>
      </c>
      <c r="F161" s="4">
        <f t="shared" si="10"/>
        <v>17914.999999999964</v>
      </c>
      <c r="G161" s="4">
        <v>2</v>
      </c>
      <c r="H161" s="4">
        <f t="shared" si="7"/>
        <v>0</v>
      </c>
      <c r="I161" s="4">
        <f t="shared" si="14"/>
        <v>5.5003843261891561E-3</v>
      </c>
      <c r="J161" s="4">
        <f t="shared" si="13"/>
        <v>6.5699999999999363</v>
      </c>
      <c r="K161" s="4"/>
      <c r="L161" s="5">
        <f t="shared" si="11"/>
        <v>42776</v>
      </c>
      <c r="M161" s="5">
        <v>42765</v>
      </c>
      <c r="N161" s="4">
        <v>17.12</v>
      </c>
      <c r="O161" s="2">
        <f t="shared" si="15"/>
        <v>-1.9999999999999574E-2</v>
      </c>
      <c r="P161" s="13">
        <f t="shared" si="12"/>
        <v>419.99999999999994</v>
      </c>
      <c r="Q161" s="14">
        <f t="shared" ref="Q161:Q224" si="19">F161+P161</f>
        <v>18334.999999999964</v>
      </c>
      <c r="R161">
        <f t="shared" si="9"/>
        <v>0</v>
      </c>
    </row>
    <row r="162" spans="2:18" x14ac:dyDescent="0.35">
      <c r="B162" s="5">
        <f t="shared" si="18"/>
        <v>42779</v>
      </c>
      <c r="C162" s="5">
        <v>42766</v>
      </c>
      <c r="D162" s="4">
        <v>1215.3499999999999</v>
      </c>
      <c r="E162" s="4">
        <v>158</v>
      </c>
      <c r="F162" s="4">
        <f t="shared" si="10"/>
        <v>5800.0000000000682</v>
      </c>
      <c r="G162" s="4">
        <v>3</v>
      </c>
      <c r="H162" s="4">
        <f t="shared" ref="H162:H224" si="20">IF(F162&gt;-13000,0,1)</f>
        <v>0</v>
      </c>
      <c r="I162" s="4">
        <f t="shared" si="14"/>
        <v>1.4587304372039256E-2</v>
      </c>
      <c r="J162" s="4">
        <f t="shared" si="13"/>
        <v>17.599999999999909</v>
      </c>
      <c r="K162" s="4"/>
      <c r="L162" s="5">
        <f t="shared" si="11"/>
        <v>42779</v>
      </c>
      <c r="M162" s="5">
        <v>42766</v>
      </c>
      <c r="N162" s="4">
        <v>17.57</v>
      </c>
      <c r="O162" s="2">
        <f t="shared" si="15"/>
        <v>0.44999999999999929</v>
      </c>
      <c r="P162" s="13">
        <f t="shared" si="12"/>
        <v>125</v>
      </c>
      <c r="Q162" s="14">
        <f t="shared" si="19"/>
        <v>5925.0000000000682</v>
      </c>
      <c r="R162">
        <f t="shared" si="9"/>
        <v>0</v>
      </c>
    </row>
    <row r="163" spans="2:18" x14ac:dyDescent="0.35">
      <c r="B163" s="5">
        <f t="shared" si="18"/>
        <v>42780</v>
      </c>
      <c r="C163" s="5">
        <v>42767</v>
      </c>
      <c r="D163" s="4">
        <v>1214.75</v>
      </c>
      <c r="E163" s="4">
        <v>157</v>
      </c>
      <c r="F163" s="4">
        <f t="shared" si="10"/>
        <v>6965.0000000000318</v>
      </c>
      <c r="G163" s="4">
        <v>4</v>
      </c>
      <c r="H163" s="4">
        <f t="shared" si="20"/>
        <v>0</v>
      </c>
      <c r="I163" s="4">
        <f t="shared" si="14"/>
        <v>-4.9380684925903751E-4</v>
      </c>
      <c r="J163" s="4">
        <f t="shared" si="13"/>
        <v>-0.59999999999990905</v>
      </c>
      <c r="K163" s="4"/>
      <c r="L163" s="5">
        <f t="shared" si="11"/>
        <v>42780</v>
      </c>
      <c r="M163" s="5">
        <v>42767</v>
      </c>
      <c r="N163" s="4">
        <v>17.559999999999999</v>
      </c>
      <c r="O163" s="2">
        <f t="shared" si="15"/>
        <v>-1.0000000000001563E-2</v>
      </c>
      <c r="P163" s="13">
        <f t="shared" si="12"/>
        <v>200.00000000000108</v>
      </c>
      <c r="Q163" s="14">
        <f t="shared" si="19"/>
        <v>7165.0000000000327</v>
      </c>
      <c r="R163">
        <f t="shared" si="9"/>
        <v>0</v>
      </c>
    </row>
    <row r="164" spans="2:18" x14ac:dyDescent="0.35">
      <c r="B164" s="5">
        <f t="shared" si="18"/>
        <v>42781</v>
      </c>
      <c r="C164" s="5">
        <v>42768</v>
      </c>
      <c r="D164" s="4">
        <v>1224.05</v>
      </c>
      <c r="E164" s="4">
        <v>156</v>
      </c>
      <c r="F164" s="4">
        <f t="shared" si="10"/>
        <v>2315.0000000000546</v>
      </c>
      <c r="G164" s="4">
        <v>5</v>
      </c>
      <c r="H164" s="4">
        <f t="shared" si="20"/>
        <v>0</v>
      </c>
      <c r="I164" s="4">
        <f t="shared" si="14"/>
        <v>7.626738625137186E-3</v>
      </c>
      <c r="J164" s="4">
        <f t="shared" si="13"/>
        <v>9.2999999999999545</v>
      </c>
      <c r="K164" s="4"/>
      <c r="L164" s="5">
        <f t="shared" si="11"/>
        <v>42781</v>
      </c>
      <c r="M164" s="5">
        <v>42768</v>
      </c>
      <c r="N164" s="4">
        <v>17.48</v>
      </c>
      <c r="O164" s="2">
        <f t="shared" si="15"/>
        <v>-7.9999999999998295E-2</v>
      </c>
      <c r="P164" s="13">
        <f t="shared" si="12"/>
        <v>240.00000000000023</v>
      </c>
      <c r="Q164" s="14">
        <f t="shared" si="19"/>
        <v>2555.0000000000546</v>
      </c>
      <c r="R164">
        <f t="shared" si="9"/>
        <v>0</v>
      </c>
    </row>
    <row r="165" spans="2:18" x14ac:dyDescent="0.35">
      <c r="B165" s="5">
        <f t="shared" si="18"/>
        <v>42782</v>
      </c>
      <c r="C165" s="5">
        <v>42769</v>
      </c>
      <c r="D165" s="4">
        <v>1220.2</v>
      </c>
      <c r="E165" s="4">
        <v>155</v>
      </c>
      <c r="F165" s="4">
        <f t="shared" si="10"/>
        <v>9574.9999999999309</v>
      </c>
      <c r="G165" s="4">
        <v>6</v>
      </c>
      <c r="H165" s="4">
        <f t="shared" si="20"/>
        <v>0</v>
      </c>
      <c r="I165" s="4">
        <f t="shared" si="14"/>
        <v>-3.1502531933966793E-3</v>
      </c>
      <c r="J165" s="4">
        <f t="shared" si="13"/>
        <v>-3.8499999999999091</v>
      </c>
      <c r="K165" s="4"/>
      <c r="L165" s="5">
        <f t="shared" si="11"/>
        <v>42782</v>
      </c>
      <c r="M165" s="5">
        <v>42769</v>
      </c>
      <c r="N165" s="4">
        <v>17.510000000000002</v>
      </c>
      <c r="O165" s="2">
        <f t="shared" si="15"/>
        <v>3.0000000000001137E-2</v>
      </c>
      <c r="P165" s="13">
        <f t="shared" si="12"/>
        <v>294.99999999999994</v>
      </c>
      <c r="Q165" s="14">
        <f t="shared" si="19"/>
        <v>9869.9999999999309</v>
      </c>
      <c r="R165">
        <f t="shared" si="9"/>
        <v>0</v>
      </c>
    </row>
    <row r="166" spans="2:18" x14ac:dyDescent="0.35">
      <c r="B166" s="5">
        <f t="shared" si="18"/>
        <v>42783</v>
      </c>
      <c r="C166" s="5">
        <v>42771</v>
      </c>
      <c r="D166" s="4">
        <v>1220.2</v>
      </c>
      <c r="E166" s="4">
        <v>154</v>
      </c>
      <c r="F166" s="4">
        <f t="shared" si="10"/>
        <v>7414.9999999999636</v>
      </c>
      <c r="G166" s="4">
        <v>7</v>
      </c>
      <c r="H166" s="4">
        <f t="shared" si="20"/>
        <v>0</v>
      </c>
      <c r="I166" s="4">
        <f t="shared" si="14"/>
        <v>0</v>
      </c>
      <c r="J166" s="4">
        <f t="shared" si="13"/>
        <v>0</v>
      </c>
      <c r="K166" s="4"/>
      <c r="L166" s="5">
        <f t="shared" si="11"/>
        <v>42783</v>
      </c>
      <c r="M166" s="5">
        <v>42771</v>
      </c>
      <c r="N166" s="4">
        <v>17.510000000000002</v>
      </c>
      <c r="O166" s="2">
        <f t="shared" si="15"/>
        <v>0</v>
      </c>
      <c r="P166" s="13">
        <f t="shared" si="12"/>
        <v>239.99999999999844</v>
      </c>
      <c r="Q166" s="14">
        <f t="shared" si="19"/>
        <v>7654.9999999999618</v>
      </c>
      <c r="R166">
        <f t="shared" si="9"/>
        <v>0</v>
      </c>
    </row>
    <row r="167" spans="2:18" x14ac:dyDescent="0.35">
      <c r="B167" s="5">
        <f t="shared" si="18"/>
        <v>42783</v>
      </c>
      <c r="C167" s="5">
        <v>42772</v>
      </c>
      <c r="D167" s="4">
        <v>1235.83</v>
      </c>
      <c r="E167" s="4">
        <v>153</v>
      </c>
      <c r="F167" s="4">
        <f t="shared" si="10"/>
        <v>-399.99999999997726</v>
      </c>
      <c r="G167" s="4">
        <v>8</v>
      </c>
      <c r="H167" s="4">
        <f t="shared" si="20"/>
        <v>0</v>
      </c>
      <c r="I167" s="4">
        <f t="shared" si="14"/>
        <v>1.2728029387253592E-2</v>
      </c>
      <c r="J167" s="4">
        <f t="shared" si="13"/>
        <v>15.629999999999882</v>
      </c>
      <c r="K167" s="4"/>
      <c r="L167" s="5">
        <f t="shared" si="11"/>
        <v>42783</v>
      </c>
      <c r="M167" s="5">
        <v>42772</v>
      </c>
      <c r="N167" s="4">
        <v>17.739999999999998</v>
      </c>
      <c r="O167" s="2">
        <f t="shared" si="15"/>
        <v>0.22999999999999687</v>
      </c>
      <c r="P167" s="13">
        <f t="shared" si="12"/>
        <v>125</v>
      </c>
      <c r="Q167" s="14">
        <f t="shared" si="19"/>
        <v>-274.99999999997726</v>
      </c>
      <c r="R167">
        <f t="shared" si="9"/>
        <v>0</v>
      </c>
    </row>
    <row r="168" spans="2:18" x14ac:dyDescent="0.35">
      <c r="B168" s="5">
        <f t="shared" si="18"/>
        <v>42786</v>
      </c>
      <c r="C168" s="5">
        <v>42773</v>
      </c>
      <c r="D168" s="4">
        <v>1233.75</v>
      </c>
      <c r="E168" s="4">
        <v>152</v>
      </c>
      <c r="F168" s="4">
        <f t="shared" si="10"/>
        <v>8000</v>
      </c>
      <c r="G168" s="4">
        <v>9</v>
      </c>
      <c r="H168" s="4">
        <f t="shared" si="20"/>
        <v>0</v>
      </c>
      <c r="I168" s="4">
        <f t="shared" si="14"/>
        <v>-1.6844973573144628E-3</v>
      </c>
      <c r="J168" s="4">
        <f t="shared" si="13"/>
        <v>-2.0799999999999272</v>
      </c>
      <c r="K168" s="4"/>
      <c r="L168" s="5">
        <f t="shared" si="11"/>
        <v>42786</v>
      </c>
      <c r="M168" s="5">
        <v>42773</v>
      </c>
      <c r="N168" s="4">
        <v>17.71</v>
      </c>
      <c r="O168" s="2">
        <f t="shared" si="15"/>
        <v>-2.9999999999997584E-2</v>
      </c>
      <c r="P168" s="13">
        <f t="shared" si="12"/>
        <v>174.99999999999892</v>
      </c>
      <c r="Q168" s="14">
        <f t="shared" si="19"/>
        <v>8174.9999999999991</v>
      </c>
      <c r="R168">
        <f t="shared" si="9"/>
        <v>0</v>
      </c>
    </row>
    <row r="169" spans="2:18" x14ac:dyDescent="0.35">
      <c r="B169" s="5">
        <f t="shared" si="18"/>
        <v>42787</v>
      </c>
      <c r="C169" s="5">
        <v>42774</v>
      </c>
      <c r="D169" s="4">
        <v>1242.3800000000001</v>
      </c>
      <c r="E169" s="4">
        <v>151</v>
      </c>
      <c r="F169" s="4">
        <f t="shared" si="10"/>
        <v>-3215.0000000000318</v>
      </c>
      <c r="G169" s="4">
        <v>10</v>
      </c>
      <c r="H169" s="4">
        <f t="shared" si="20"/>
        <v>0</v>
      </c>
      <c r="I169" s="4">
        <f t="shared" si="14"/>
        <v>6.9705830821327197E-3</v>
      </c>
      <c r="J169" s="4">
        <f t="shared" si="13"/>
        <v>8.6300000000001091</v>
      </c>
      <c r="K169" s="4"/>
      <c r="L169" s="5">
        <f t="shared" si="11"/>
        <v>42787</v>
      </c>
      <c r="M169" s="5">
        <v>42774</v>
      </c>
      <c r="N169" s="4">
        <v>17.89</v>
      </c>
      <c r="O169" s="2">
        <f t="shared" si="15"/>
        <v>0.17999999999999972</v>
      </c>
      <c r="P169" s="13">
        <f t="shared" si="12"/>
        <v>39.999999999999147</v>
      </c>
      <c r="Q169" s="14">
        <f t="shared" si="19"/>
        <v>-3175.0000000000327</v>
      </c>
      <c r="R169">
        <f t="shared" si="9"/>
        <v>0</v>
      </c>
    </row>
    <row r="170" spans="2:18" x14ac:dyDescent="0.35">
      <c r="B170" s="5">
        <f t="shared" si="18"/>
        <v>42788</v>
      </c>
      <c r="C170" s="5">
        <v>42775</v>
      </c>
      <c r="D170" s="4">
        <v>1226.33</v>
      </c>
      <c r="E170" s="4">
        <v>150</v>
      </c>
      <c r="F170" s="4">
        <f t="shared" si="10"/>
        <v>5634.9999999999909</v>
      </c>
      <c r="G170" s="4">
        <v>11</v>
      </c>
      <c r="H170" s="4">
        <f t="shared" si="20"/>
        <v>0</v>
      </c>
      <c r="I170" s="4">
        <f t="shared" si="14"/>
        <v>-1.3002925526780729E-2</v>
      </c>
      <c r="J170" s="4">
        <f t="shared" si="13"/>
        <v>-16.050000000000182</v>
      </c>
      <c r="K170" s="4"/>
      <c r="L170" s="5">
        <f t="shared" si="11"/>
        <v>42788</v>
      </c>
      <c r="M170" s="5">
        <v>42775</v>
      </c>
      <c r="N170" s="4">
        <v>17.649999999999999</v>
      </c>
      <c r="O170" s="2">
        <f t="shared" si="15"/>
        <v>-0.24000000000000199</v>
      </c>
      <c r="P170" s="13">
        <f t="shared" si="12"/>
        <v>240.00000000000023</v>
      </c>
      <c r="Q170" s="14">
        <f t="shared" si="19"/>
        <v>5874.9999999999909</v>
      </c>
      <c r="R170">
        <f t="shared" si="9"/>
        <v>0</v>
      </c>
    </row>
    <row r="171" spans="2:18" x14ac:dyDescent="0.35">
      <c r="B171" s="5">
        <f t="shared" si="18"/>
        <v>42789</v>
      </c>
      <c r="C171" s="5">
        <v>42776</v>
      </c>
      <c r="D171" s="4">
        <v>1233.58</v>
      </c>
      <c r="E171" s="4">
        <v>149</v>
      </c>
      <c r="F171" s="4">
        <f t="shared" si="10"/>
        <v>7860.0000000000136</v>
      </c>
      <c r="G171" s="4">
        <v>12</v>
      </c>
      <c r="H171" s="4">
        <f t="shared" si="20"/>
        <v>0</v>
      </c>
      <c r="I171" s="4">
        <f t="shared" si="14"/>
        <v>5.8945416638289672E-3</v>
      </c>
      <c r="J171" s="4">
        <f t="shared" si="13"/>
        <v>7.25</v>
      </c>
      <c r="K171" s="4"/>
      <c r="L171" s="5">
        <f t="shared" si="11"/>
        <v>42789</v>
      </c>
      <c r="M171" s="5">
        <v>42776</v>
      </c>
      <c r="N171" s="4">
        <v>17.96</v>
      </c>
      <c r="O171" s="2">
        <f t="shared" si="15"/>
        <v>0.31000000000000227</v>
      </c>
      <c r="P171" s="13">
        <f t="shared" si="12"/>
        <v>115.00000000000021</v>
      </c>
      <c r="Q171" s="14">
        <f t="shared" si="19"/>
        <v>7975.0000000000136</v>
      </c>
      <c r="R171">
        <f t="shared" si="9"/>
        <v>0</v>
      </c>
    </row>
    <row r="172" spans="2:18" x14ac:dyDescent="0.35">
      <c r="B172" s="5">
        <f t="shared" si="18"/>
        <v>42790</v>
      </c>
      <c r="C172" s="5">
        <v>42778</v>
      </c>
      <c r="D172" s="4">
        <v>1233.58</v>
      </c>
      <c r="E172" s="4">
        <v>148</v>
      </c>
      <c r="F172" s="4">
        <f t="shared" si="10"/>
        <v>11700.000000000045</v>
      </c>
      <c r="G172" s="4">
        <v>13</v>
      </c>
      <c r="H172" s="4">
        <f t="shared" si="20"/>
        <v>0</v>
      </c>
      <c r="I172" s="4">
        <f t="shared" si="14"/>
        <v>0</v>
      </c>
      <c r="J172" s="4">
        <f t="shared" si="13"/>
        <v>0</v>
      </c>
      <c r="K172" s="4"/>
      <c r="L172" s="5">
        <f t="shared" si="11"/>
        <v>42790</v>
      </c>
      <c r="M172" s="5">
        <v>42778</v>
      </c>
      <c r="N172" s="4">
        <v>17.96</v>
      </c>
      <c r="O172" s="2">
        <f t="shared" si="15"/>
        <v>0</v>
      </c>
      <c r="P172" s="13">
        <f t="shared" si="12"/>
        <v>209.99999999999909</v>
      </c>
      <c r="Q172" s="14">
        <f t="shared" si="19"/>
        <v>11910.000000000044</v>
      </c>
      <c r="R172">
        <f t="shared" si="9"/>
        <v>0</v>
      </c>
    </row>
    <row r="173" spans="2:18" x14ac:dyDescent="0.35">
      <c r="B173" s="5">
        <f t="shared" si="18"/>
        <v>42790</v>
      </c>
      <c r="C173" s="5">
        <v>42779</v>
      </c>
      <c r="D173" s="4">
        <v>1226.95</v>
      </c>
      <c r="E173" s="4">
        <v>147</v>
      </c>
      <c r="F173" s="4">
        <f t="shared" si="10"/>
        <v>15014.999999999985</v>
      </c>
      <c r="G173" s="4">
        <v>14</v>
      </c>
      <c r="H173" s="4">
        <f t="shared" si="20"/>
        <v>0</v>
      </c>
      <c r="I173" s="4">
        <f t="shared" si="14"/>
        <v>-5.3890958825073554E-3</v>
      </c>
      <c r="J173" s="4">
        <f t="shared" si="13"/>
        <v>-6.6299999999998818</v>
      </c>
      <c r="K173" s="4"/>
      <c r="L173" s="5">
        <f t="shared" si="11"/>
        <v>42790</v>
      </c>
      <c r="M173" s="5">
        <v>42779</v>
      </c>
      <c r="N173" s="4">
        <v>17.82</v>
      </c>
      <c r="O173" s="2">
        <f t="shared" si="15"/>
        <v>-0.14000000000000057</v>
      </c>
      <c r="P173" s="13">
        <f t="shared" si="12"/>
        <v>279.99999999999937</v>
      </c>
      <c r="Q173" s="14">
        <f t="shared" si="19"/>
        <v>15294.999999999985</v>
      </c>
      <c r="R173">
        <f t="shared" si="9"/>
        <v>0</v>
      </c>
    </row>
    <row r="174" spans="2:18" x14ac:dyDescent="0.35">
      <c r="B174" s="5">
        <f t="shared" si="18"/>
        <v>42793</v>
      </c>
      <c r="C174" s="5">
        <v>42780</v>
      </c>
      <c r="D174" s="4">
        <v>1228.68</v>
      </c>
      <c r="E174" s="4">
        <v>146</v>
      </c>
      <c r="F174" s="4">
        <f t="shared" si="10"/>
        <v>9284.9999999999673</v>
      </c>
      <c r="G174" s="4">
        <v>15</v>
      </c>
      <c r="H174" s="4">
        <f t="shared" si="20"/>
        <v>0</v>
      </c>
      <c r="I174" s="4">
        <f t="shared" si="14"/>
        <v>1.409007290360087E-3</v>
      </c>
      <c r="J174" s="4">
        <f t="shared" si="13"/>
        <v>1.7300000000000182</v>
      </c>
      <c r="K174" s="4"/>
      <c r="L174" s="5">
        <f t="shared" si="11"/>
        <v>42793</v>
      </c>
      <c r="M174" s="5">
        <v>42780</v>
      </c>
      <c r="N174" s="4">
        <v>17.96</v>
      </c>
      <c r="O174" s="2">
        <f t="shared" si="15"/>
        <v>0.14000000000000057</v>
      </c>
      <c r="P174" s="13">
        <f t="shared" si="12"/>
        <v>105.00000000000043</v>
      </c>
      <c r="Q174" s="14">
        <f t="shared" si="19"/>
        <v>9389.9999999999673</v>
      </c>
      <c r="R174">
        <f t="shared" si="9"/>
        <v>0</v>
      </c>
    </row>
    <row r="175" spans="2:18" x14ac:dyDescent="0.35">
      <c r="B175" s="5">
        <f t="shared" si="18"/>
        <v>42794</v>
      </c>
      <c r="C175" s="5">
        <v>42782</v>
      </c>
      <c r="D175" s="4">
        <v>1239.3499999999999</v>
      </c>
      <c r="E175" s="4">
        <v>145</v>
      </c>
      <c r="F175" s="4">
        <f t="shared" si="10"/>
        <v>4515.0000000001</v>
      </c>
      <c r="G175" s="4">
        <v>16</v>
      </c>
      <c r="H175" s="4">
        <f t="shared" si="20"/>
        <v>0</v>
      </c>
      <c r="I175" s="4">
        <f t="shared" si="14"/>
        <v>8.6466262385007653E-3</v>
      </c>
      <c r="J175" s="4">
        <f t="shared" si="13"/>
        <v>10.669999999999845</v>
      </c>
      <c r="K175" s="4"/>
      <c r="L175" s="5">
        <f t="shared" si="11"/>
        <v>42794</v>
      </c>
      <c r="M175" s="5">
        <v>42782</v>
      </c>
      <c r="N175" s="4">
        <v>18.100000000000001</v>
      </c>
      <c r="O175" s="2">
        <f t="shared" si="15"/>
        <v>0.14000000000000057</v>
      </c>
      <c r="P175" s="13">
        <f t="shared" si="12"/>
        <v>104.99999999999865</v>
      </c>
      <c r="Q175" s="14">
        <f t="shared" si="19"/>
        <v>4620.0000000000991</v>
      </c>
      <c r="R175">
        <f t="shared" si="9"/>
        <v>0</v>
      </c>
    </row>
    <row r="176" spans="2:18" x14ac:dyDescent="0.35">
      <c r="B176" s="5">
        <f t="shared" si="18"/>
        <v>42796</v>
      </c>
      <c r="C176" s="5">
        <v>42783</v>
      </c>
      <c r="D176" s="4">
        <v>1235.03</v>
      </c>
      <c r="E176" s="4">
        <v>144</v>
      </c>
      <c r="F176" s="4">
        <f t="shared" si="10"/>
        <v>-189.99999999994088</v>
      </c>
      <c r="G176" s="4">
        <v>17</v>
      </c>
      <c r="H176" s="4">
        <f t="shared" si="20"/>
        <v>0</v>
      </c>
      <c r="I176" s="4">
        <f t="shared" si="14"/>
        <v>-3.4917873482065431E-3</v>
      </c>
      <c r="J176" s="4">
        <f t="shared" si="13"/>
        <v>-4.3199999999999363</v>
      </c>
      <c r="K176" s="4"/>
      <c r="L176" s="5">
        <f t="shared" si="11"/>
        <v>42796</v>
      </c>
      <c r="M176" s="5">
        <v>42783</v>
      </c>
      <c r="N176" s="4">
        <v>17.989999999999998</v>
      </c>
      <c r="O176" s="2">
        <f t="shared" si="15"/>
        <v>-0.11000000000000298</v>
      </c>
      <c r="P176" s="13">
        <f t="shared" si="12"/>
        <v>-154.99999999999937</v>
      </c>
      <c r="Q176" s="14">
        <f t="shared" si="19"/>
        <v>-344.99999999994026</v>
      </c>
      <c r="R176">
        <f t="shared" si="9"/>
        <v>0</v>
      </c>
    </row>
    <row r="177" spans="2:18" x14ac:dyDescent="0.35">
      <c r="B177" s="5">
        <f t="shared" si="18"/>
        <v>42797</v>
      </c>
      <c r="C177" s="5">
        <v>42785</v>
      </c>
      <c r="D177" s="4">
        <v>1230.25</v>
      </c>
      <c r="E177" s="4">
        <v>143</v>
      </c>
      <c r="F177" s="4">
        <f t="shared" si="10"/>
        <v>2264.9999999999864</v>
      </c>
      <c r="G177" s="4">
        <v>18</v>
      </c>
      <c r="H177" s="4">
        <f t="shared" si="20"/>
        <v>0</v>
      </c>
      <c r="I177" s="4">
        <f t="shared" si="14"/>
        <v>-3.8778605189317972E-3</v>
      </c>
      <c r="J177" s="4">
        <f t="shared" si="13"/>
        <v>-4.7799999999999727</v>
      </c>
      <c r="K177" s="4"/>
      <c r="L177" s="5">
        <f t="shared" si="11"/>
        <v>42797</v>
      </c>
      <c r="M177" s="5">
        <v>42785</v>
      </c>
      <c r="N177" s="4">
        <v>17.989999999999998</v>
      </c>
      <c r="O177" s="2">
        <f t="shared" si="15"/>
        <v>0</v>
      </c>
      <c r="P177" s="13">
        <f t="shared" si="12"/>
        <v>-4.9999999999990052</v>
      </c>
      <c r="Q177" s="14">
        <f t="shared" si="19"/>
        <v>2259.9999999999873</v>
      </c>
      <c r="R177">
        <f t="shared" si="9"/>
        <v>0</v>
      </c>
    </row>
    <row r="178" spans="2:18" x14ac:dyDescent="0.35">
      <c r="B178" s="5">
        <f t="shared" si="18"/>
        <v>42797</v>
      </c>
      <c r="C178" s="5">
        <v>42786</v>
      </c>
      <c r="D178" s="4">
        <v>1249.75</v>
      </c>
      <c r="E178" s="4">
        <v>142</v>
      </c>
      <c r="F178" s="4">
        <f t="shared" si="10"/>
        <v>-7485.0000000000136</v>
      </c>
      <c r="G178" s="4">
        <v>19</v>
      </c>
      <c r="H178" s="4">
        <f t="shared" si="20"/>
        <v>0</v>
      </c>
      <c r="I178" s="4">
        <f t="shared" si="14"/>
        <v>1.5726130547592199E-2</v>
      </c>
      <c r="J178" s="4">
        <f t="shared" si="13"/>
        <v>19.5</v>
      </c>
      <c r="K178" s="4"/>
      <c r="L178" s="5">
        <f t="shared" si="11"/>
        <v>42797</v>
      </c>
      <c r="M178" s="5">
        <v>42786</v>
      </c>
      <c r="N178" s="4">
        <v>18.059999999999999</v>
      </c>
      <c r="O178" s="2">
        <f t="shared" si="15"/>
        <v>7.0000000000000284E-2</v>
      </c>
      <c r="P178" s="13">
        <f t="shared" si="12"/>
        <v>-39.999999999999147</v>
      </c>
      <c r="Q178" s="14">
        <f t="shared" si="19"/>
        <v>-7525.0000000000127</v>
      </c>
      <c r="R178">
        <f t="shared" si="9"/>
        <v>0</v>
      </c>
    </row>
    <row r="179" spans="2:18" x14ac:dyDescent="0.35">
      <c r="B179" s="5">
        <f t="shared" si="18"/>
        <v>42800</v>
      </c>
      <c r="C179" s="5">
        <v>42787</v>
      </c>
      <c r="D179" s="4">
        <v>1235.95</v>
      </c>
      <c r="E179" s="4">
        <v>141</v>
      </c>
      <c r="F179" s="4">
        <f t="shared" si="10"/>
        <v>-3950.0000000000455</v>
      </c>
      <c r="G179" s="4">
        <v>20</v>
      </c>
      <c r="H179" s="4">
        <f t="shared" si="20"/>
        <v>0</v>
      </c>
      <c r="I179" s="4">
        <f t="shared" si="14"/>
        <v>-1.1103626168725178E-2</v>
      </c>
      <c r="J179" s="4">
        <f t="shared" si="13"/>
        <v>-13.799999999999955</v>
      </c>
      <c r="K179" s="4"/>
      <c r="L179" s="5">
        <f t="shared" si="11"/>
        <v>42800</v>
      </c>
      <c r="M179" s="5">
        <v>42787</v>
      </c>
      <c r="N179" s="4">
        <v>17.97</v>
      </c>
      <c r="O179" s="2">
        <f t="shared" si="15"/>
        <v>-8.9999999999999858E-2</v>
      </c>
      <c r="P179" s="13">
        <f t="shared" si="12"/>
        <v>-89.999999999999858</v>
      </c>
      <c r="Q179" s="14">
        <f t="shared" si="19"/>
        <v>-4040.0000000000455</v>
      </c>
      <c r="R179">
        <f t="shared" si="9"/>
        <v>0</v>
      </c>
    </row>
    <row r="180" spans="2:18" x14ac:dyDescent="0.35">
      <c r="B180" s="5">
        <f t="shared" si="18"/>
        <v>42801</v>
      </c>
      <c r="C180" s="5">
        <v>42788</v>
      </c>
      <c r="D180" s="4">
        <v>1237.5999999999999</v>
      </c>
      <c r="E180" s="4">
        <v>140</v>
      </c>
      <c r="F180" s="4">
        <f t="shared" si="10"/>
        <v>-12324.999999999931</v>
      </c>
      <c r="G180" s="4">
        <v>21</v>
      </c>
      <c r="H180" s="4">
        <f t="shared" si="20"/>
        <v>0</v>
      </c>
      <c r="I180" s="4">
        <f t="shared" si="14"/>
        <v>1.3341151339014701E-3</v>
      </c>
      <c r="J180" s="4">
        <f t="shared" si="13"/>
        <v>1.6499999999998636</v>
      </c>
      <c r="K180" s="4"/>
      <c r="L180" s="5">
        <f t="shared" si="11"/>
        <v>42801</v>
      </c>
      <c r="M180" s="5">
        <v>42788</v>
      </c>
      <c r="N180" s="4">
        <v>18.13</v>
      </c>
      <c r="O180" s="2">
        <f t="shared" si="15"/>
        <v>0.16000000000000014</v>
      </c>
      <c r="P180" s="13">
        <f t="shared" si="12"/>
        <v>-320.00000000000028</v>
      </c>
      <c r="Q180" s="14">
        <f t="shared" si="19"/>
        <v>-12644.999999999931</v>
      </c>
      <c r="R180">
        <f t="shared" si="9"/>
        <v>0</v>
      </c>
    </row>
    <row r="181" spans="2:18" x14ac:dyDescent="0.35">
      <c r="B181" s="5">
        <f t="shared" si="18"/>
        <v>42802</v>
      </c>
      <c r="C181" s="5">
        <v>42789</v>
      </c>
      <c r="D181" s="4">
        <v>1249.3</v>
      </c>
      <c r="E181" s="4">
        <v>139</v>
      </c>
      <c r="F181" s="4">
        <f t="shared" si="10"/>
        <v>-22024.999999999978</v>
      </c>
      <c r="G181" s="4">
        <v>22</v>
      </c>
      <c r="H181" s="4">
        <f t="shared" si="20"/>
        <v>1</v>
      </c>
      <c r="I181" s="4">
        <f t="shared" si="14"/>
        <v>9.4093741789276208E-3</v>
      </c>
      <c r="J181" s="4">
        <f t="shared" si="13"/>
        <v>11.700000000000045</v>
      </c>
      <c r="K181" s="4"/>
      <c r="L181" s="5">
        <f t="shared" si="11"/>
        <v>42802</v>
      </c>
      <c r="M181" s="5">
        <v>42789</v>
      </c>
      <c r="N181" s="4">
        <v>18.190000000000001</v>
      </c>
      <c r="O181" s="2">
        <f t="shared" si="15"/>
        <v>6.0000000000002274E-2</v>
      </c>
      <c r="P181" s="13">
        <f t="shared" si="12"/>
        <v>-480.00000000000045</v>
      </c>
      <c r="Q181" s="14">
        <f t="shared" si="19"/>
        <v>-22504.999999999978</v>
      </c>
      <c r="R181">
        <f t="shared" ref="R181:R244" si="21">IF(Q181&gt;$T$114,0,1)</f>
        <v>0</v>
      </c>
    </row>
    <row r="182" spans="2:18" x14ac:dyDescent="0.35">
      <c r="B182" s="5">
        <f t="shared" si="18"/>
        <v>42803</v>
      </c>
      <c r="C182" s="5">
        <v>42790</v>
      </c>
      <c r="D182" s="4">
        <v>1256.98</v>
      </c>
      <c r="E182" s="4">
        <v>138</v>
      </c>
      <c r="F182" s="4">
        <f t="shared" ref="F182:F245" si="22">(VLOOKUP(B182,$C$117:$D$319,2,TRUE)-D182)*500</f>
        <v>-28039.999999999964</v>
      </c>
      <c r="G182" s="4">
        <v>23</v>
      </c>
      <c r="H182" s="4">
        <f t="shared" si="20"/>
        <v>1</v>
      </c>
      <c r="I182" s="4">
        <f t="shared" si="14"/>
        <v>6.1286241269185027E-3</v>
      </c>
      <c r="J182" s="4">
        <f t="shared" si="13"/>
        <v>7.6800000000000637</v>
      </c>
      <c r="K182" s="4"/>
      <c r="L182" s="5">
        <f t="shared" ref="L182:L245" si="23">WORKDAY(M181,10)</f>
        <v>42803</v>
      </c>
      <c r="M182" s="5">
        <v>42790</v>
      </c>
      <c r="N182" s="4">
        <v>18.38</v>
      </c>
      <c r="O182" s="2">
        <f t="shared" si="15"/>
        <v>0.18999999999999773</v>
      </c>
      <c r="P182" s="13">
        <f t="shared" ref="P182:P245" si="24">(VLOOKUP(L182,$M$117:$N$319,2,TRUE)-N182)*500</f>
        <v>-714.99999999999989</v>
      </c>
      <c r="Q182" s="14">
        <f t="shared" si="19"/>
        <v>-28754.999999999964</v>
      </c>
      <c r="R182">
        <f t="shared" si="21"/>
        <v>0</v>
      </c>
    </row>
    <row r="183" spans="2:18" x14ac:dyDescent="0.35">
      <c r="B183" s="5">
        <f t="shared" si="18"/>
        <v>42804</v>
      </c>
      <c r="C183" s="5">
        <v>42792</v>
      </c>
      <c r="D183" s="4">
        <v>1256.98</v>
      </c>
      <c r="E183" s="4">
        <v>137</v>
      </c>
      <c r="F183" s="4">
        <f t="shared" si="22"/>
        <v>-26090.000000000033</v>
      </c>
      <c r="G183" s="4">
        <v>24</v>
      </c>
      <c r="H183" s="4">
        <f t="shared" si="20"/>
        <v>1</v>
      </c>
      <c r="I183" s="4">
        <f t="shared" si="14"/>
        <v>0</v>
      </c>
      <c r="J183" s="4">
        <f t="shared" si="13"/>
        <v>0</v>
      </c>
      <c r="K183" s="4"/>
      <c r="L183" s="5">
        <f t="shared" si="23"/>
        <v>42804</v>
      </c>
      <c r="M183" s="5">
        <v>42792</v>
      </c>
      <c r="N183" s="4">
        <v>18.38</v>
      </c>
      <c r="O183" s="2">
        <f t="shared" si="15"/>
        <v>0</v>
      </c>
      <c r="P183" s="13">
        <f t="shared" si="24"/>
        <v>-669.99999999999989</v>
      </c>
      <c r="Q183" s="14">
        <f t="shared" si="19"/>
        <v>-26760.000000000033</v>
      </c>
      <c r="R183">
        <f t="shared" si="21"/>
        <v>0</v>
      </c>
    </row>
    <row r="184" spans="2:18" x14ac:dyDescent="0.35">
      <c r="B184" s="5">
        <f t="shared" si="18"/>
        <v>42804</v>
      </c>
      <c r="C184" s="5">
        <v>42793</v>
      </c>
      <c r="D184" s="4">
        <v>1247.25</v>
      </c>
      <c r="E184" s="4">
        <v>136</v>
      </c>
      <c r="F184" s="4">
        <f t="shared" si="22"/>
        <v>-21225.000000000022</v>
      </c>
      <c r="G184" s="4">
        <v>25</v>
      </c>
      <c r="H184" s="4">
        <f t="shared" si="20"/>
        <v>1</v>
      </c>
      <c r="I184" s="4">
        <f t="shared" si="14"/>
        <v>-7.7708908235551988E-3</v>
      </c>
      <c r="J184" s="4">
        <f t="shared" si="13"/>
        <v>-9.7300000000000182</v>
      </c>
      <c r="K184" s="4"/>
      <c r="L184" s="5">
        <f t="shared" si="23"/>
        <v>42804</v>
      </c>
      <c r="M184" s="5">
        <v>42793</v>
      </c>
      <c r="N184" s="4">
        <v>18.170000000000002</v>
      </c>
      <c r="O184" s="2">
        <f t="shared" si="15"/>
        <v>-0.2099999999999973</v>
      </c>
      <c r="P184" s="13">
        <f t="shared" si="24"/>
        <v>-565.00000000000125</v>
      </c>
      <c r="Q184" s="14">
        <f t="shared" si="19"/>
        <v>-21790.000000000022</v>
      </c>
      <c r="R184">
        <f t="shared" si="21"/>
        <v>0</v>
      </c>
    </row>
    <row r="185" spans="2:18" x14ac:dyDescent="0.35">
      <c r="B185" s="5">
        <f t="shared" si="18"/>
        <v>42807</v>
      </c>
      <c r="C185" s="5">
        <v>42794</v>
      </c>
      <c r="D185" s="4">
        <v>1248.3800000000001</v>
      </c>
      <c r="E185" s="4">
        <v>135</v>
      </c>
      <c r="F185" s="4">
        <f t="shared" si="22"/>
        <v>-22875</v>
      </c>
      <c r="G185" s="4">
        <v>26</v>
      </c>
      <c r="H185" s="4">
        <f t="shared" si="20"/>
        <v>1</v>
      </c>
      <c r="I185" s="4">
        <f t="shared" si="14"/>
        <v>9.0558302089949194E-4</v>
      </c>
      <c r="J185" s="4">
        <f t="shared" si="13"/>
        <v>1.1300000000001091</v>
      </c>
      <c r="K185" s="4"/>
      <c r="L185" s="5">
        <f t="shared" si="23"/>
        <v>42807</v>
      </c>
      <c r="M185" s="5">
        <v>42794</v>
      </c>
      <c r="N185" s="4">
        <v>18.309999999999999</v>
      </c>
      <c r="O185" s="2">
        <f t="shared" si="15"/>
        <v>0.13999999999999702</v>
      </c>
      <c r="P185" s="13">
        <f t="shared" si="24"/>
        <v>-679.99999999999977</v>
      </c>
      <c r="Q185" s="14">
        <f t="shared" si="19"/>
        <v>-23555</v>
      </c>
      <c r="R185">
        <f t="shared" si="21"/>
        <v>0</v>
      </c>
    </row>
    <row r="186" spans="2:18" x14ac:dyDescent="0.35">
      <c r="B186" s="5">
        <f t="shared" si="18"/>
        <v>42808</v>
      </c>
      <c r="C186" s="5">
        <v>42795</v>
      </c>
      <c r="D186" s="4">
        <v>1249.75</v>
      </c>
      <c r="E186" s="4">
        <v>134</v>
      </c>
      <c r="F186" s="4">
        <f t="shared" si="22"/>
        <v>-25360.000000000015</v>
      </c>
      <c r="G186" s="4">
        <v>27</v>
      </c>
      <c r="H186" s="4">
        <f t="shared" si="20"/>
        <v>1</v>
      </c>
      <c r="I186" s="4">
        <f t="shared" si="14"/>
        <v>1.0968205316332913E-3</v>
      </c>
      <c r="J186" s="4">
        <f t="shared" si="13"/>
        <v>1.3699999999998909</v>
      </c>
      <c r="K186" s="4"/>
      <c r="L186" s="5">
        <f t="shared" si="23"/>
        <v>42808</v>
      </c>
      <c r="M186" s="5">
        <v>42795</v>
      </c>
      <c r="N186" s="4">
        <v>18.420000000000002</v>
      </c>
      <c r="O186" s="2">
        <f t="shared" si="15"/>
        <v>0.11000000000000298</v>
      </c>
      <c r="P186" s="13">
        <f t="shared" si="24"/>
        <v>-765.00000000000057</v>
      </c>
      <c r="Q186" s="14">
        <f t="shared" si="19"/>
        <v>-26125.000000000015</v>
      </c>
      <c r="R186">
        <f t="shared" si="21"/>
        <v>0</v>
      </c>
    </row>
    <row r="187" spans="2:18" x14ac:dyDescent="0.35">
      <c r="B187" s="5">
        <f t="shared" si="18"/>
        <v>42809</v>
      </c>
      <c r="C187" s="5">
        <v>42796</v>
      </c>
      <c r="D187" s="4">
        <v>1234.6500000000001</v>
      </c>
      <c r="E187" s="4">
        <v>133</v>
      </c>
      <c r="F187" s="4">
        <f t="shared" si="22"/>
        <v>-7884.9999999999909</v>
      </c>
      <c r="G187" s="4">
        <v>28</v>
      </c>
      <c r="H187" s="4">
        <f t="shared" si="20"/>
        <v>0</v>
      </c>
      <c r="I187" s="4">
        <f t="shared" si="14"/>
        <v>-1.2156002206917371E-2</v>
      </c>
      <c r="J187" s="4">
        <f t="shared" si="13"/>
        <v>-15.099999999999909</v>
      </c>
      <c r="K187" s="4"/>
      <c r="L187" s="5">
        <f t="shared" si="23"/>
        <v>42809</v>
      </c>
      <c r="M187" s="5">
        <v>42796</v>
      </c>
      <c r="N187" s="4">
        <v>17.68</v>
      </c>
      <c r="O187" s="2">
        <f t="shared" si="15"/>
        <v>-0.74000000000000199</v>
      </c>
      <c r="P187" s="13">
        <f t="shared" si="24"/>
        <v>-179.99999999999972</v>
      </c>
      <c r="Q187" s="14">
        <f t="shared" si="19"/>
        <v>-8064.9999999999909</v>
      </c>
      <c r="R187">
        <f t="shared" si="21"/>
        <v>0</v>
      </c>
    </row>
    <row r="188" spans="2:18" x14ac:dyDescent="0.35">
      <c r="B188" s="5">
        <f t="shared" si="18"/>
        <v>42810</v>
      </c>
      <c r="C188" s="5">
        <v>42797</v>
      </c>
      <c r="D188" s="4">
        <v>1234.78</v>
      </c>
      <c r="E188" s="4">
        <v>132</v>
      </c>
      <c r="F188" s="4">
        <f t="shared" si="22"/>
        <v>-3850.0000000000227</v>
      </c>
      <c r="G188" s="4">
        <v>29</v>
      </c>
      <c r="H188" s="4">
        <f t="shared" si="20"/>
        <v>0</v>
      </c>
      <c r="I188" s="4">
        <f t="shared" si="14"/>
        <v>1.0528745509752468E-4</v>
      </c>
      <c r="J188" s="4">
        <f t="shared" si="13"/>
        <v>0.12999999999988177</v>
      </c>
      <c r="K188" s="4"/>
      <c r="L188" s="5">
        <f t="shared" si="23"/>
        <v>42810</v>
      </c>
      <c r="M188" s="5">
        <v>42797</v>
      </c>
      <c r="N188" s="4">
        <v>17.98</v>
      </c>
      <c r="O188" s="2">
        <f t="shared" si="15"/>
        <v>0.30000000000000071</v>
      </c>
      <c r="P188" s="13">
        <f t="shared" si="24"/>
        <v>-330.00000000000006</v>
      </c>
      <c r="Q188" s="14">
        <f t="shared" si="19"/>
        <v>-4180.0000000000227</v>
      </c>
      <c r="R188">
        <f t="shared" si="21"/>
        <v>0</v>
      </c>
    </row>
    <row r="189" spans="2:18" x14ac:dyDescent="0.35">
      <c r="B189" s="5">
        <f t="shared" si="18"/>
        <v>42811</v>
      </c>
      <c r="C189" s="5">
        <v>42799</v>
      </c>
      <c r="D189" s="4">
        <v>1234.78</v>
      </c>
      <c r="E189" s="4">
        <v>131</v>
      </c>
      <c r="F189" s="4">
        <f t="shared" si="22"/>
        <v>-2814.9999999999409</v>
      </c>
      <c r="G189" s="4">
        <v>30</v>
      </c>
      <c r="H189" s="4">
        <f t="shared" si="20"/>
        <v>0</v>
      </c>
      <c r="I189" s="4">
        <f t="shared" si="14"/>
        <v>0</v>
      </c>
      <c r="J189" s="4">
        <f t="shared" si="13"/>
        <v>0</v>
      </c>
      <c r="K189" s="4"/>
      <c r="L189" s="5">
        <f t="shared" si="23"/>
        <v>42811</v>
      </c>
      <c r="M189" s="5">
        <v>42799</v>
      </c>
      <c r="N189" s="4">
        <v>17.98</v>
      </c>
      <c r="O189" s="2">
        <f t="shared" si="15"/>
        <v>0</v>
      </c>
      <c r="P189" s="13">
        <f t="shared" si="24"/>
        <v>-285.00000000000011</v>
      </c>
      <c r="Q189" s="14">
        <f t="shared" si="19"/>
        <v>-3099.9999999999409</v>
      </c>
      <c r="R189">
        <f t="shared" si="21"/>
        <v>0</v>
      </c>
    </row>
    <row r="190" spans="2:18" x14ac:dyDescent="0.35">
      <c r="B190" s="5">
        <f t="shared" si="18"/>
        <v>42811</v>
      </c>
      <c r="C190" s="5">
        <v>42800</v>
      </c>
      <c r="D190" s="4">
        <v>1228.05</v>
      </c>
      <c r="E190" s="4">
        <v>130</v>
      </c>
      <c r="F190" s="4">
        <f t="shared" si="22"/>
        <v>550.00000000006821</v>
      </c>
      <c r="G190" s="4">
        <v>31</v>
      </c>
      <c r="H190" s="4">
        <f t="shared" si="20"/>
        <v>0</v>
      </c>
      <c r="I190" s="4">
        <f t="shared" si="14"/>
        <v>-5.4652710512934632E-3</v>
      </c>
      <c r="J190" s="4">
        <f t="shared" si="13"/>
        <v>-6.7300000000000182</v>
      </c>
      <c r="K190" s="4"/>
      <c r="L190" s="5">
        <f t="shared" si="23"/>
        <v>42811</v>
      </c>
      <c r="M190" s="5">
        <v>42800</v>
      </c>
      <c r="N190" s="4">
        <v>17.79</v>
      </c>
      <c r="O190" s="2">
        <f t="shared" si="15"/>
        <v>-0.19000000000000128</v>
      </c>
      <c r="P190" s="13">
        <f t="shared" si="24"/>
        <v>-189.99999999999949</v>
      </c>
      <c r="Q190" s="14">
        <f t="shared" si="19"/>
        <v>360.00000000006872</v>
      </c>
      <c r="R190">
        <f t="shared" si="21"/>
        <v>0</v>
      </c>
    </row>
    <row r="191" spans="2:18" x14ac:dyDescent="0.35">
      <c r="B191" s="5">
        <f t="shared" si="18"/>
        <v>42814</v>
      </c>
      <c r="C191" s="5">
        <v>42801</v>
      </c>
      <c r="D191" s="4">
        <v>1212.95</v>
      </c>
      <c r="E191" s="4">
        <v>129</v>
      </c>
      <c r="F191" s="4">
        <f t="shared" si="22"/>
        <v>10715.000000000033</v>
      </c>
      <c r="G191" s="4">
        <v>32</v>
      </c>
      <c r="H191" s="4">
        <f t="shared" si="20"/>
        <v>0</v>
      </c>
      <c r="I191" s="4">
        <f t="shared" si="14"/>
        <v>-1.2372136511505261E-2</v>
      </c>
      <c r="J191" s="4">
        <f t="shared" si="13"/>
        <v>-15.099999999999909</v>
      </c>
      <c r="K191" s="4"/>
      <c r="L191" s="5">
        <f t="shared" si="23"/>
        <v>42814</v>
      </c>
      <c r="M191" s="5">
        <v>42801</v>
      </c>
      <c r="N191" s="4">
        <v>17.489999999999998</v>
      </c>
      <c r="O191" s="2">
        <f t="shared" si="15"/>
        <v>-0.30000000000000071</v>
      </c>
      <c r="P191" s="13">
        <f t="shared" si="24"/>
        <v>-24.999999999998579</v>
      </c>
      <c r="Q191" s="14">
        <f t="shared" si="19"/>
        <v>10690.000000000035</v>
      </c>
      <c r="R191">
        <f t="shared" si="21"/>
        <v>0</v>
      </c>
    </row>
    <row r="192" spans="2:18" x14ac:dyDescent="0.35">
      <c r="B192" s="5">
        <f t="shared" si="18"/>
        <v>42815</v>
      </c>
      <c r="C192" s="5">
        <v>42802</v>
      </c>
      <c r="D192" s="4">
        <v>1205.25</v>
      </c>
      <c r="E192" s="4">
        <v>128</v>
      </c>
      <c r="F192" s="4">
        <f t="shared" si="22"/>
        <v>20315.000000000055</v>
      </c>
      <c r="G192" s="4">
        <v>33</v>
      </c>
      <c r="H192" s="4">
        <f t="shared" si="20"/>
        <v>0</v>
      </c>
      <c r="I192" s="4">
        <f t="shared" si="14"/>
        <v>-6.3683946933297264E-3</v>
      </c>
      <c r="J192" s="4">
        <f t="shared" si="13"/>
        <v>-7.7000000000000455</v>
      </c>
      <c r="K192" s="4"/>
      <c r="L192" s="5">
        <f t="shared" si="23"/>
        <v>42815</v>
      </c>
      <c r="M192" s="5">
        <v>42802</v>
      </c>
      <c r="N192" s="4">
        <v>17.23</v>
      </c>
      <c r="O192" s="2">
        <f t="shared" si="15"/>
        <v>-0.25999999999999801</v>
      </c>
      <c r="P192" s="13">
        <f t="shared" si="24"/>
        <v>164.99999999999915</v>
      </c>
      <c r="Q192" s="14">
        <f t="shared" si="19"/>
        <v>20480.000000000055</v>
      </c>
      <c r="R192">
        <f t="shared" si="21"/>
        <v>0</v>
      </c>
    </row>
    <row r="193" spans="2:18" x14ac:dyDescent="0.35">
      <c r="B193" s="5">
        <f t="shared" si="18"/>
        <v>42816</v>
      </c>
      <c r="C193" s="5">
        <v>42803</v>
      </c>
      <c r="D193" s="4">
        <v>1200.9000000000001</v>
      </c>
      <c r="E193" s="4">
        <v>127</v>
      </c>
      <c r="F193" s="4">
        <f t="shared" si="22"/>
        <v>23289.999999999964</v>
      </c>
      <c r="G193" s="4">
        <v>34</v>
      </c>
      <c r="H193" s="4">
        <f t="shared" si="20"/>
        <v>0</v>
      </c>
      <c r="I193" s="4">
        <f t="shared" si="14"/>
        <v>-3.6157386190938112E-3</v>
      </c>
      <c r="J193" s="4">
        <f t="shared" si="13"/>
        <v>-4.3499999999999091</v>
      </c>
      <c r="K193" s="4"/>
      <c r="L193" s="5">
        <f t="shared" si="23"/>
        <v>42816</v>
      </c>
      <c r="M193" s="5">
        <v>42803</v>
      </c>
      <c r="N193" s="4">
        <v>16.95</v>
      </c>
      <c r="O193" s="2">
        <f t="shared" si="15"/>
        <v>-0.28000000000000114</v>
      </c>
      <c r="P193" s="13">
        <f t="shared" si="24"/>
        <v>290.00000000000091</v>
      </c>
      <c r="Q193" s="14">
        <f t="shared" si="19"/>
        <v>23579.999999999964</v>
      </c>
      <c r="R193">
        <f t="shared" si="21"/>
        <v>0</v>
      </c>
    </row>
    <row r="194" spans="2:18" x14ac:dyDescent="0.35">
      <c r="B194" s="5">
        <f t="shared" si="18"/>
        <v>42817</v>
      </c>
      <c r="C194" s="5">
        <v>42804</v>
      </c>
      <c r="D194" s="4">
        <v>1204.8</v>
      </c>
      <c r="E194" s="4">
        <v>126</v>
      </c>
      <c r="F194" s="4">
        <f t="shared" si="22"/>
        <v>20040.000000000076</v>
      </c>
      <c r="G194" s="4">
        <v>35</v>
      </c>
      <c r="H194" s="4">
        <f t="shared" si="20"/>
        <v>0</v>
      </c>
      <c r="I194" s="4">
        <f t="shared" si="14"/>
        <v>3.2423023789913685E-3</v>
      </c>
      <c r="J194" s="4">
        <f t="shared" si="13"/>
        <v>3.8999999999998636</v>
      </c>
      <c r="K194" s="4"/>
      <c r="L194" s="5">
        <f t="shared" si="23"/>
        <v>42817</v>
      </c>
      <c r="M194" s="5">
        <v>42804</v>
      </c>
      <c r="N194" s="4">
        <v>17.04</v>
      </c>
      <c r="O194" s="2">
        <f t="shared" si="15"/>
        <v>8.9999999999999858E-2</v>
      </c>
      <c r="P194" s="13">
        <f t="shared" si="24"/>
        <v>269.99999999999955</v>
      </c>
      <c r="Q194" s="14">
        <f t="shared" si="19"/>
        <v>20310.000000000076</v>
      </c>
      <c r="R194">
        <f t="shared" si="21"/>
        <v>0</v>
      </c>
    </row>
    <row r="195" spans="2:18" x14ac:dyDescent="0.35">
      <c r="B195" s="5">
        <f t="shared" si="18"/>
        <v>42818</v>
      </c>
      <c r="C195" s="5">
        <v>42806</v>
      </c>
      <c r="D195" s="4">
        <v>1206.3499999999999</v>
      </c>
      <c r="E195" s="4">
        <v>125</v>
      </c>
      <c r="F195" s="4">
        <f t="shared" si="22"/>
        <v>24315.000000000055</v>
      </c>
      <c r="G195" s="4">
        <v>36</v>
      </c>
      <c r="H195" s="4">
        <f t="shared" si="20"/>
        <v>0</v>
      </c>
      <c r="I195" s="4">
        <f t="shared" si="14"/>
        <v>1.2856937258263201E-3</v>
      </c>
      <c r="J195" s="4">
        <f t="shared" ref="J195:J258" si="25">D195-D194</f>
        <v>1.5499999999999545</v>
      </c>
      <c r="K195" s="4"/>
      <c r="L195" s="5">
        <f t="shared" si="23"/>
        <v>42818</v>
      </c>
      <c r="M195" s="5">
        <v>42806</v>
      </c>
      <c r="N195" s="4">
        <v>16.989999999999998</v>
      </c>
      <c r="O195" s="2">
        <f t="shared" si="15"/>
        <v>-5.0000000000000711E-2</v>
      </c>
      <c r="P195" s="13">
        <f t="shared" si="24"/>
        <v>385.00000000000159</v>
      </c>
      <c r="Q195" s="14">
        <f t="shared" si="19"/>
        <v>24700.000000000055</v>
      </c>
      <c r="R195">
        <f t="shared" si="21"/>
        <v>0</v>
      </c>
    </row>
    <row r="196" spans="2:18" x14ac:dyDescent="0.35">
      <c r="B196" s="5">
        <f t="shared" si="18"/>
        <v>42818</v>
      </c>
      <c r="C196" s="5">
        <v>42807</v>
      </c>
      <c r="D196" s="4">
        <v>1202.6300000000001</v>
      </c>
      <c r="E196" s="4">
        <v>124</v>
      </c>
      <c r="F196" s="4">
        <f t="shared" si="22"/>
        <v>26174.999999999956</v>
      </c>
      <c r="G196" s="4">
        <v>37</v>
      </c>
      <c r="H196" s="4">
        <f t="shared" si="20"/>
        <v>0</v>
      </c>
      <c r="I196" s="4">
        <f t="shared" ref="I196:I259" si="26">LN(D196)-LN(D195)</f>
        <v>-3.0884465266911576E-3</v>
      </c>
      <c r="J196" s="4">
        <f t="shared" si="25"/>
        <v>-3.7199999999997999</v>
      </c>
      <c r="K196" s="4"/>
      <c r="L196" s="5">
        <f t="shared" si="23"/>
        <v>42818</v>
      </c>
      <c r="M196" s="5">
        <v>42807</v>
      </c>
      <c r="N196" s="4">
        <v>16.95</v>
      </c>
      <c r="O196" s="2">
        <f t="shared" ref="O196:O259" si="27">N196-N195</f>
        <v>-3.9999999999999147E-2</v>
      </c>
      <c r="P196" s="13">
        <f t="shared" si="24"/>
        <v>405.00000000000114</v>
      </c>
      <c r="Q196" s="14">
        <f t="shared" si="19"/>
        <v>26579.999999999956</v>
      </c>
      <c r="R196">
        <f t="shared" si="21"/>
        <v>0</v>
      </c>
    </row>
    <row r="197" spans="2:18" x14ac:dyDescent="0.35">
      <c r="B197" s="5">
        <f t="shared" si="18"/>
        <v>42821</v>
      </c>
      <c r="C197" s="5">
        <v>42808</v>
      </c>
      <c r="D197" s="4">
        <v>1199.03</v>
      </c>
      <c r="E197" s="4">
        <v>123</v>
      </c>
      <c r="F197" s="4">
        <f t="shared" si="22"/>
        <v>29210.000000000036</v>
      </c>
      <c r="G197" s="4">
        <v>38</v>
      </c>
      <c r="H197" s="4">
        <f t="shared" si="20"/>
        <v>0</v>
      </c>
      <c r="I197" s="4">
        <f t="shared" si="26"/>
        <v>-2.9979286795578375E-3</v>
      </c>
      <c r="J197" s="4">
        <f t="shared" si="25"/>
        <v>-3.6000000000001364</v>
      </c>
      <c r="K197" s="4"/>
      <c r="L197" s="5">
        <f t="shared" si="23"/>
        <v>42821</v>
      </c>
      <c r="M197" s="5">
        <v>42808</v>
      </c>
      <c r="N197" s="4">
        <v>16.89</v>
      </c>
      <c r="O197" s="2">
        <f t="shared" si="27"/>
        <v>-5.9999999999998721E-2</v>
      </c>
      <c r="P197" s="13">
        <f t="shared" si="24"/>
        <v>609.99999999999943</v>
      </c>
      <c r="Q197" s="14">
        <f t="shared" si="19"/>
        <v>29820.000000000036</v>
      </c>
      <c r="R197">
        <f t="shared" si="21"/>
        <v>0</v>
      </c>
    </row>
    <row r="198" spans="2:18" x14ac:dyDescent="0.35">
      <c r="B198" s="5">
        <f t="shared" si="18"/>
        <v>42822</v>
      </c>
      <c r="C198" s="5">
        <v>42809</v>
      </c>
      <c r="D198" s="4">
        <v>1218.8800000000001</v>
      </c>
      <c r="E198" s="4">
        <v>122</v>
      </c>
      <c r="F198" s="4">
        <f t="shared" si="22"/>
        <v>18634.999999999993</v>
      </c>
      <c r="G198" s="4">
        <v>39</v>
      </c>
      <c r="H198" s="4">
        <f t="shared" si="20"/>
        <v>0</v>
      </c>
      <c r="I198" s="4">
        <f t="shared" si="26"/>
        <v>1.6419507725032645E-2</v>
      </c>
      <c r="J198" s="4">
        <f t="shared" si="25"/>
        <v>19.850000000000136</v>
      </c>
      <c r="K198" s="4"/>
      <c r="L198" s="5">
        <f t="shared" si="23"/>
        <v>42822</v>
      </c>
      <c r="M198" s="5">
        <v>42809</v>
      </c>
      <c r="N198" s="4">
        <v>17.32</v>
      </c>
      <c r="O198" s="2">
        <f t="shared" si="27"/>
        <v>0.42999999999999972</v>
      </c>
      <c r="P198" s="13">
        <f t="shared" si="24"/>
        <v>435.00000000000051</v>
      </c>
      <c r="Q198" s="14">
        <f t="shared" si="19"/>
        <v>19069.999999999993</v>
      </c>
      <c r="R198">
        <f t="shared" si="21"/>
        <v>0</v>
      </c>
    </row>
    <row r="199" spans="2:18" x14ac:dyDescent="0.35">
      <c r="B199" s="5">
        <f t="shared" si="18"/>
        <v>42823</v>
      </c>
      <c r="C199" s="5">
        <v>42810</v>
      </c>
      <c r="D199" s="4">
        <v>1227.08</v>
      </c>
      <c r="E199" s="4">
        <v>121</v>
      </c>
      <c r="F199" s="4">
        <f t="shared" si="22"/>
        <v>12685.000000000058</v>
      </c>
      <c r="G199" s="4">
        <v>40</v>
      </c>
      <c r="H199" s="4">
        <f t="shared" si="20"/>
        <v>0</v>
      </c>
      <c r="I199" s="4">
        <f t="shared" si="26"/>
        <v>6.7049589692675937E-3</v>
      </c>
      <c r="J199" s="4">
        <f t="shared" si="25"/>
        <v>8.1999999999998181</v>
      </c>
      <c r="K199" s="4"/>
      <c r="L199" s="5">
        <f t="shared" si="23"/>
        <v>42823</v>
      </c>
      <c r="M199" s="5">
        <v>42810</v>
      </c>
      <c r="N199" s="4">
        <v>17.32</v>
      </c>
      <c r="O199" s="2">
        <f t="shared" si="27"/>
        <v>0</v>
      </c>
      <c r="P199" s="13">
        <f t="shared" si="24"/>
        <v>464.99999999999989</v>
      </c>
      <c r="Q199" s="14">
        <f t="shared" si="19"/>
        <v>13150.000000000058</v>
      </c>
      <c r="R199">
        <f t="shared" si="21"/>
        <v>0</v>
      </c>
    </row>
    <row r="200" spans="2:18" x14ac:dyDescent="0.35">
      <c r="B200" s="5">
        <f t="shared" si="18"/>
        <v>42824</v>
      </c>
      <c r="C200" s="5">
        <v>42811</v>
      </c>
      <c r="D200" s="4">
        <v>1229.1500000000001</v>
      </c>
      <c r="E200" s="4">
        <v>120</v>
      </c>
      <c r="F200" s="4">
        <f t="shared" si="22"/>
        <v>13549.999999999955</v>
      </c>
      <c r="G200" s="4">
        <v>41</v>
      </c>
      <c r="H200" s="4">
        <f t="shared" si="20"/>
        <v>0</v>
      </c>
      <c r="I200" s="4">
        <f t="shared" si="26"/>
        <v>1.6855103064967736E-3</v>
      </c>
      <c r="J200" s="4">
        <f t="shared" si="25"/>
        <v>2.0700000000001637</v>
      </c>
      <c r="K200" s="4"/>
      <c r="L200" s="5">
        <f t="shared" si="23"/>
        <v>42824</v>
      </c>
      <c r="M200" s="5">
        <v>42811</v>
      </c>
      <c r="N200" s="4">
        <v>17.41</v>
      </c>
      <c r="O200" s="2">
        <f t="shared" si="27"/>
        <v>8.9999999999999858E-2</v>
      </c>
      <c r="P200" s="13">
        <f t="shared" si="24"/>
        <v>355.00000000000045</v>
      </c>
      <c r="Q200" s="14">
        <f t="shared" si="19"/>
        <v>13904.999999999955</v>
      </c>
      <c r="R200">
        <f t="shared" si="21"/>
        <v>0</v>
      </c>
    </row>
    <row r="201" spans="2:18" x14ac:dyDescent="0.35">
      <c r="B201" s="5">
        <f t="shared" si="18"/>
        <v>42825</v>
      </c>
      <c r="C201" s="5">
        <v>42813</v>
      </c>
      <c r="D201" s="4">
        <v>1230.83</v>
      </c>
      <c r="E201" s="4">
        <v>119</v>
      </c>
      <c r="F201" s="4">
        <f t="shared" si="22"/>
        <v>9150.0000000000909</v>
      </c>
      <c r="G201" s="4">
        <v>42</v>
      </c>
      <c r="H201" s="4">
        <f t="shared" si="20"/>
        <v>0</v>
      </c>
      <c r="I201" s="4">
        <f t="shared" si="26"/>
        <v>1.3658649754724195E-3</v>
      </c>
      <c r="J201" s="4">
        <f t="shared" si="25"/>
        <v>1.6799999999998363</v>
      </c>
      <c r="K201" s="4"/>
      <c r="L201" s="5">
        <f t="shared" si="23"/>
        <v>42825</v>
      </c>
      <c r="M201" s="5">
        <v>42813</v>
      </c>
      <c r="N201" s="4">
        <v>17.41</v>
      </c>
      <c r="O201" s="2">
        <f t="shared" si="27"/>
        <v>0</v>
      </c>
      <c r="P201" s="13">
        <f t="shared" si="24"/>
        <v>425.00000000000068</v>
      </c>
      <c r="Q201" s="14">
        <f t="shared" si="19"/>
        <v>9575.0000000000909</v>
      </c>
      <c r="R201">
        <f t="shared" si="21"/>
        <v>0</v>
      </c>
    </row>
    <row r="202" spans="2:18" x14ac:dyDescent="0.35">
      <c r="B202" s="5">
        <f t="shared" si="18"/>
        <v>42825</v>
      </c>
      <c r="C202" s="5">
        <v>42814</v>
      </c>
      <c r="D202" s="4">
        <v>1234.3800000000001</v>
      </c>
      <c r="E202" s="4">
        <v>118</v>
      </c>
      <c r="F202" s="4">
        <f t="shared" si="22"/>
        <v>7375</v>
      </c>
      <c r="G202" s="4">
        <v>43</v>
      </c>
      <c r="H202" s="4">
        <f t="shared" si="20"/>
        <v>0</v>
      </c>
      <c r="I202" s="4">
        <f t="shared" si="26"/>
        <v>2.8800811727185405E-3</v>
      </c>
      <c r="J202" s="4">
        <f t="shared" si="25"/>
        <v>3.5500000000001819</v>
      </c>
      <c r="K202" s="4"/>
      <c r="L202" s="5">
        <f t="shared" si="23"/>
        <v>42825</v>
      </c>
      <c r="M202" s="5">
        <v>42814</v>
      </c>
      <c r="N202" s="4">
        <v>17.440000000000001</v>
      </c>
      <c r="O202" s="2">
        <f t="shared" si="27"/>
        <v>3.0000000000001137E-2</v>
      </c>
      <c r="P202" s="13">
        <f t="shared" si="24"/>
        <v>410.00000000000011</v>
      </c>
      <c r="Q202" s="14">
        <f t="shared" si="19"/>
        <v>7785</v>
      </c>
      <c r="R202">
        <f t="shared" si="21"/>
        <v>0</v>
      </c>
    </row>
    <row r="203" spans="2:18" x14ac:dyDescent="0.35">
      <c r="B203" s="5">
        <f t="shared" si="18"/>
        <v>42828</v>
      </c>
      <c r="C203" s="5">
        <v>42815</v>
      </c>
      <c r="D203" s="4">
        <v>1245.8800000000001</v>
      </c>
      <c r="E203" s="4">
        <v>117</v>
      </c>
      <c r="F203" s="4">
        <f t="shared" si="22"/>
        <v>6184.9999999999454</v>
      </c>
      <c r="G203" s="4">
        <v>44</v>
      </c>
      <c r="H203" s="4">
        <f t="shared" si="20"/>
        <v>0</v>
      </c>
      <c r="I203" s="4">
        <f t="shared" si="26"/>
        <v>9.2732878090773241E-3</v>
      </c>
      <c r="J203" s="4">
        <f t="shared" si="25"/>
        <v>11.5</v>
      </c>
      <c r="K203" s="4"/>
      <c r="L203" s="5">
        <f t="shared" si="23"/>
        <v>42828</v>
      </c>
      <c r="M203" s="5">
        <v>42815</v>
      </c>
      <c r="N203" s="4">
        <v>17.559999999999999</v>
      </c>
      <c r="O203" s="2">
        <f t="shared" si="27"/>
        <v>0.11999999999999744</v>
      </c>
      <c r="P203" s="13">
        <f t="shared" si="24"/>
        <v>350.00000000000142</v>
      </c>
      <c r="Q203" s="14">
        <f t="shared" si="19"/>
        <v>6534.9999999999472</v>
      </c>
      <c r="R203">
        <f t="shared" si="21"/>
        <v>0</v>
      </c>
    </row>
    <row r="204" spans="2:18" x14ac:dyDescent="0.35">
      <c r="B204" s="5">
        <f t="shared" si="18"/>
        <v>42829</v>
      </c>
      <c r="C204" s="5">
        <v>42816</v>
      </c>
      <c r="D204" s="4">
        <v>1247.48</v>
      </c>
      <c r="E204" s="4">
        <v>116</v>
      </c>
      <c r="F204" s="4">
        <f t="shared" si="22"/>
        <v>3134.9999999999909</v>
      </c>
      <c r="G204" s="4">
        <v>45</v>
      </c>
      <c r="H204" s="4">
        <f t="shared" si="20"/>
        <v>0</v>
      </c>
      <c r="I204" s="4">
        <f t="shared" si="26"/>
        <v>1.2834089097584211E-3</v>
      </c>
      <c r="J204" s="4">
        <f t="shared" si="25"/>
        <v>1.5999999999999091</v>
      </c>
      <c r="K204" s="4"/>
      <c r="L204" s="5">
        <f t="shared" si="23"/>
        <v>42829</v>
      </c>
      <c r="M204" s="5">
        <v>42816</v>
      </c>
      <c r="N204" s="4">
        <v>17.53</v>
      </c>
      <c r="O204" s="2">
        <f t="shared" si="27"/>
        <v>-2.9999999999997584E-2</v>
      </c>
      <c r="P204" s="13">
        <f t="shared" si="24"/>
        <v>394.99999999999955</v>
      </c>
      <c r="Q204" s="14">
        <f t="shared" si="19"/>
        <v>3529.9999999999905</v>
      </c>
      <c r="R204">
        <f t="shared" si="21"/>
        <v>0</v>
      </c>
    </row>
    <row r="205" spans="2:18" x14ac:dyDescent="0.35">
      <c r="B205" s="5">
        <f t="shared" si="18"/>
        <v>42830</v>
      </c>
      <c r="C205" s="5">
        <v>42817</v>
      </c>
      <c r="D205" s="4">
        <v>1244.8800000000001</v>
      </c>
      <c r="E205" s="4">
        <v>115</v>
      </c>
      <c r="F205" s="4">
        <f t="shared" si="22"/>
        <v>5209.9999999999227</v>
      </c>
      <c r="G205" s="4">
        <v>46</v>
      </c>
      <c r="H205" s="4">
        <f t="shared" si="20"/>
        <v>0</v>
      </c>
      <c r="I205" s="4">
        <f t="shared" si="26"/>
        <v>-2.0863767217758067E-3</v>
      </c>
      <c r="J205" s="4">
        <f t="shared" si="25"/>
        <v>-2.5999999999999091</v>
      </c>
      <c r="K205" s="4"/>
      <c r="L205" s="5">
        <f t="shared" si="23"/>
        <v>42830</v>
      </c>
      <c r="M205" s="5">
        <v>42817</v>
      </c>
      <c r="N205" s="4">
        <v>17.579999999999998</v>
      </c>
      <c r="O205" s="2">
        <f t="shared" si="27"/>
        <v>4.9999999999997158E-2</v>
      </c>
      <c r="P205" s="13">
        <f t="shared" si="24"/>
        <v>365.00000000000023</v>
      </c>
      <c r="Q205" s="14">
        <f t="shared" si="19"/>
        <v>5574.9999999999227</v>
      </c>
      <c r="R205">
        <f t="shared" si="21"/>
        <v>0</v>
      </c>
    </row>
    <row r="206" spans="2:18" x14ac:dyDescent="0.35">
      <c r="B206" s="5">
        <f t="shared" si="18"/>
        <v>42831</v>
      </c>
      <c r="C206" s="5">
        <v>42818</v>
      </c>
      <c r="D206" s="4">
        <v>1254.98</v>
      </c>
      <c r="E206" s="4">
        <v>114</v>
      </c>
      <c r="F206" s="4">
        <f t="shared" si="22"/>
        <v>-715.00000000003183</v>
      </c>
      <c r="G206" s="4">
        <v>47</v>
      </c>
      <c r="H206" s="4">
        <f t="shared" si="20"/>
        <v>0</v>
      </c>
      <c r="I206" s="4">
        <f t="shared" si="26"/>
        <v>8.0804964726661765E-3</v>
      </c>
      <c r="J206" s="4">
        <f t="shared" si="25"/>
        <v>10.099999999999909</v>
      </c>
      <c r="K206" s="4"/>
      <c r="L206" s="5">
        <f t="shared" si="23"/>
        <v>42831</v>
      </c>
      <c r="M206" s="5">
        <v>42818</v>
      </c>
      <c r="N206" s="4">
        <v>17.760000000000002</v>
      </c>
      <c r="O206" s="2">
        <f t="shared" si="27"/>
        <v>0.18000000000000327</v>
      </c>
      <c r="P206" s="13">
        <f t="shared" si="24"/>
        <v>254.99999999999901</v>
      </c>
      <c r="Q206" s="14">
        <f t="shared" si="19"/>
        <v>-460.00000000003286</v>
      </c>
      <c r="R206">
        <f t="shared" si="21"/>
        <v>0</v>
      </c>
    </row>
    <row r="207" spans="2:18" x14ac:dyDescent="0.35">
      <c r="B207" s="5">
        <f t="shared" si="18"/>
        <v>42832</v>
      </c>
      <c r="C207" s="5">
        <v>42820</v>
      </c>
      <c r="D207" s="4">
        <v>1254.98</v>
      </c>
      <c r="E207" s="4">
        <v>113</v>
      </c>
      <c r="F207" s="4">
        <f t="shared" si="22"/>
        <v>-465.00000000003183</v>
      </c>
      <c r="G207" s="4">
        <v>48</v>
      </c>
      <c r="H207" s="4">
        <f t="shared" si="20"/>
        <v>0</v>
      </c>
      <c r="I207" s="4">
        <f t="shared" si="26"/>
        <v>0</v>
      </c>
      <c r="J207" s="4">
        <f t="shared" si="25"/>
        <v>0</v>
      </c>
      <c r="K207" s="4"/>
      <c r="L207" s="5">
        <f t="shared" si="23"/>
        <v>42832</v>
      </c>
      <c r="M207" s="5">
        <v>42820</v>
      </c>
      <c r="N207" s="4">
        <v>17.760000000000002</v>
      </c>
      <c r="O207" s="2">
        <f t="shared" si="27"/>
        <v>0</v>
      </c>
      <c r="P207" s="13">
        <f t="shared" si="24"/>
        <v>125</v>
      </c>
      <c r="Q207" s="14">
        <f t="shared" si="19"/>
        <v>-340.00000000003183</v>
      </c>
      <c r="R207">
        <f t="shared" si="21"/>
        <v>0</v>
      </c>
    </row>
    <row r="208" spans="2:18" x14ac:dyDescent="0.35">
      <c r="B208" s="5">
        <f t="shared" si="18"/>
        <v>42832</v>
      </c>
      <c r="C208" s="5">
        <v>42821</v>
      </c>
      <c r="D208" s="4">
        <v>1257.45</v>
      </c>
      <c r="E208" s="4">
        <v>112</v>
      </c>
      <c r="F208" s="4">
        <f t="shared" si="22"/>
        <v>-1700.0000000000455</v>
      </c>
      <c r="G208" s="4">
        <v>49</v>
      </c>
      <c r="H208" s="4">
        <f t="shared" si="20"/>
        <v>0</v>
      </c>
      <c r="I208" s="4">
        <f t="shared" si="26"/>
        <v>1.9662245680551749E-3</v>
      </c>
      <c r="J208" s="4">
        <f t="shared" si="25"/>
        <v>2.4700000000000273</v>
      </c>
      <c r="K208" s="4"/>
      <c r="L208" s="5">
        <f t="shared" si="23"/>
        <v>42832</v>
      </c>
      <c r="M208" s="5">
        <v>42821</v>
      </c>
      <c r="N208" s="4">
        <v>18.11</v>
      </c>
      <c r="O208" s="2">
        <f t="shared" si="27"/>
        <v>0.34999999999999787</v>
      </c>
      <c r="P208" s="13">
        <f t="shared" si="24"/>
        <v>-49.999999999998934</v>
      </c>
      <c r="Q208" s="14">
        <f t="shared" si="19"/>
        <v>-1750.0000000000443</v>
      </c>
      <c r="R208">
        <f t="shared" si="21"/>
        <v>0</v>
      </c>
    </row>
    <row r="209" spans="2:18" x14ac:dyDescent="0.35">
      <c r="B209" s="5">
        <f t="shared" si="18"/>
        <v>42835</v>
      </c>
      <c r="C209" s="5">
        <v>42822</v>
      </c>
      <c r="D209" s="4">
        <v>1256.1500000000001</v>
      </c>
      <c r="E209" s="4">
        <v>111</v>
      </c>
      <c r="F209" s="4">
        <f t="shared" si="22"/>
        <v>-710.00000000003638</v>
      </c>
      <c r="G209" s="4">
        <v>50</v>
      </c>
      <c r="H209" s="4">
        <f t="shared" si="20"/>
        <v>0</v>
      </c>
      <c r="I209" s="4">
        <f t="shared" si="26"/>
        <v>-1.0343731030459935E-3</v>
      </c>
      <c r="J209" s="4">
        <f t="shared" si="25"/>
        <v>-1.2999999999999545</v>
      </c>
      <c r="K209" s="4"/>
      <c r="L209" s="5">
        <f t="shared" si="23"/>
        <v>42835</v>
      </c>
      <c r="M209" s="5">
        <v>42822</v>
      </c>
      <c r="N209" s="4">
        <v>18.190000000000001</v>
      </c>
      <c r="O209" s="2">
        <f t="shared" si="27"/>
        <v>8.0000000000001847E-2</v>
      </c>
      <c r="P209" s="13">
        <f t="shared" si="24"/>
        <v>-120.00000000000099</v>
      </c>
      <c r="Q209" s="14">
        <f t="shared" si="19"/>
        <v>-830.0000000000374</v>
      </c>
      <c r="R209">
        <f t="shared" si="21"/>
        <v>0</v>
      </c>
    </row>
    <row r="210" spans="2:18" x14ac:dyDescent="0.35">
      <c r="B210" s="5">
        <f t="shared" si="18"/>
        <v>42836</v>
      </c>
      <c r="C210" s="5">
        <v>42823</v>
      </c>
      <c r="D210" s="4">
        <v>1252.45</v>
      </c>
      <c r="E210" s="4">
        <v>110</v>
      </c>
      <c r="F210" s="4">
        <f t="shared" si="22"/>
        <v>12149.999999999978</v>
      </c>
      <c r="G210" s="4">
        <v>51</v>
      </c>
      <c r="H210" s="4">
        <f t="shared" si="20"/>
        <v>0</v>
      </c>
      <c r="I210" s="4">
        <f t="shared" si="26"/>
        <v>-2.9498546464212794E-3</v>
      </c>
      <c r="J210" s="4">
        <f t="shared" si="25"/>
        <v>-3.7000000000000455</v>
      </c>
      <c r="K210" s="4"/>
      <c r="L210" s="5">
        <f t="shared" si="23"/>
        <v>42836</v>
      </c>
      <c r="M210" s="5">
        <v>42823</v>
      </c>
      <c r="N210" s="4">
        <v>18.25</v>
      </c>
      <c r="O210" s="2">
        <f t="shared" si="27"/>
        <v>5.9999999999998721E-2</v>
      </c>
      <c r="P210" s="13">
        <f t="shared" si="24"/>
        <v>44.999999999999929</v>
      </c>
      <c r="Q210" s="14">
        <f t="shared" si="19"/>
        <v>12194.999999999978</v>
      </c>
      <c r="R210">
        <f t="shared" si="21"/>
        <v>0</v>
      </c>
    </row>
    <row r="211" spans="2:18" x14ac:dyDescent="0.35">
      <c r="B211" s="5">
        <f t="shared" si="18"/>
        <v>42837</v>
      </c>
      <c r="C211" s="5">
        <v>42824</v>
      </c>
      <c r="D211" s="4">
        <v>1256.25</v>
      </c>
      <c r="E211" s="4">
        <v>109</v>
      </c>
      <c r="F211" s="4">
        <f t="shared" si="22"/>
        <v>15174.999999999955</v>
      </c>
      <c r="G211" s="4">
        <v>52</v>
      </c>
      <c r="H211" s="4">
        <f t="shared" si="20"/>
        <v>0</v>
      </c>
      <c r="I211" s="4">
        <f t="shared" si="26"/>
        <v>3.0294598048774546E-3</v>
      </c>
      <c r="J211" s="4">
        <f t="shared" si="25"/>
        <v>3.7999999999999545</v>
      </c>
      <c r="K211" s="4"/>
      <c r="L211" s="5">
        <f t="shared" si="23"/>
        <v>42837</v>
      </c>
      <c r="M211" s="5">
        <v>42824</v>
      </c>
      <c r="N211" s="4">
        <v>18.12</v>
      </c>
      <c r="O211" s="2">
        <f t="shared" si="27"/>
        <v>-0.12999999999999901</v>
      </c>
      <c r="P211" s="13">
        <f t="shared" si="24"/>
        <v>189.99999999999949</v>
      </c>
      <c r="Q211" s="14">
        <f t="shared" si="19"/>
        <v>15364.999999999955</v>
      </c>
      <c r="R211">
        <f t="shared" si="21"/>
        <v>0</v>
      </c>
    </row>
    <row r="212" spans="2:18" x14ac:dyDescent="0.35">
      <c r="B212" s="5">
        <f t="shared" si="18"/>
        <v>42838</v>
      </c>
      <c r="C212" s="5">
        <v>42825</v>
      </c>
      <c r="D212" s="4">
        <v>1249.1300000000001</v>
      </c>
      <c r="E212" s="4">
        <v>108</v>
      </c>
      <c r="F212" s="4">
        <f t="shared" si="22"/>
        <v>25309.999999999945</v>
      </c>
      <c r="G212" s="4">
        <v>53</v>
      </c>
      <c r="H212" s="4">
        <f t="shared" si="20"/>
        <v>0</v>
      </c>
      <c r="I212" s="4">
        <f t="shared" si="26"/>
        <v>-5.6837838314818256E-3</v>
      </c>
      <c r="J212" s="4">
        <f t="shared" si="25"/>
        <v>-7.1199999999998909</v>
      </c>
      <c r="K212" s="4"/>
      <c r="L212" s="5">
        <f t="shared" si="23"/>
        <v>42838</v>
      </c>
      <c r="M212" s="5">
        <v>42825</v>
      </c>
      <c r="N212" s="4">
        <v>18.260000000000002</v>
      </c>
      <c r="O212" s="2">
        <f t="shared" si="27"/>
        <v>0.14000000000000057</v>
      </c>
      <c r="P212" s="13">
        <f t="shared" si="24"/>
        <v>139.99999999999881</v>
      </c>
      <c r="Q212" s="14">
        <f t="shared" si="19"/>
        <v>25449.999999999945</v>
      </c>
      <c r="R212">
        <f t="shared" si="21"/>
        <v>0</v>
      </c>
    </row>
    <row r="213" spans="2:18" x14ac:dyDescent="0.35">
      <c r="B213" s="5">
        <f t="shared" si="18"/>
        <v>42839</v>
      </c>
      <c r="C213" s="5">
        <v>42827</v>
      </c>
      <c r="D213" s="4">
        <v>1249.1300000000001</v>
      </c>
      <c r="E213" s="4">
        <v>107</v>
      </c>
      <c r="F213" s="4">
        <f t="shared" si="22"/>
        <v>25309.999999999945</v>
      </c>
      <c r="G213" s="4">
        <v>54</v>
      </c>
      <c r="H213" s="4">
        <f t="shared" si="20"/>
        <v>0</v>
      </c>
      <c r="I213" s="4">
        <f t="shared" si="26"/>
        <v>0</v>
      </c>
      <c r="J213" s="4">
        <f t="shared" si="25"/>
        <v>0</v>
      </c>
      <c r="K213" s="4"/>
      <c r="L213" s="5">
        <f t="shared" si="23"/>
        <v>42839</v>
      </c>
      <c r="M213" s="5">
        <v>42827</v>
      </c>
      <c r="N213" s="4">
        <v>18.260000000000002</v>
      </c>
      <c r="O213" s="2">
        <f t="shared" si="27"/>
        <v>0</v>
      </c>
      <c r="P213" s="13">
        <f t="shared" si="24"/>
        <v>139.99999999999881</v>
      </c>
      <c r="Q213" s="14">
        <f t="shared" si="19"/>
        <v>25449.999999999945</v>
      </c>
      <c r="R213">
        <f t="shared" si="21"/>
        <v>0</v>
      </c>
    </row>
    <row r="214" spans="2:18" x14ac:dyDescent="0.35">
      <c r="B214" s="5">
        <f t="shared" si="18"/>
        <v>42839</v>
      </c>
      <c r="C214" s="5">
        <v>42828</v>
      </c>
      <c r="D214" s="4">
        <v>1258.25</v>
      </c>
      <c r="E214" s="4">
        <v>106</v>
      </c>
      <c r="F214" s="4">
        <f t="shared" si="22"/>
        <v>20750</v>
      </c>
      <c r="G214" s="4">
        <v>55</v>
      </c>
      <c r="H214" s="4">
        <f t="shared" si="20"/>
        <v>0</v>
      </c>
      <c r="I214" s="4">
        <f t="shared" si="26"/>
        <v>7.2745576805655077E-3</v>
      </c>
      <c r="J214" s="4">
        <f t="shared" si="25"/>
        <v>9.1199999999998909</v>
      </c>
      <c r="K214" s="4"/>
      <c r="L214" s="5">
        <f t="shared" si="23"/>
        <v>42839</v>
      </c>
      <c r="M214" s="5">
        <v>42828</v>
      </c>
      <c r="N214" s="4">
        <v>18.260000000000002</v>
      </c>
      <c r="O214" s="2">
        <f t="shared" si="27"/>
        <v>0</v>
      </c>
      <c r="P214" s="13">
        <f t="shared" si="24"/>
        <v>139.99999999999881</v>
      </c>
      <c r="Q214" s="14">
        <f t="shared" si="19"/>
        <v>20890</v>
      </c>
      <c r="R214">
        <f t="shared" si="21"/>
        <v>0</v>
      </c>
    </row>
    <row r="215" spans="2:18" x14ac:dyDescent="0.35">
      <c r="B215" s="5">
        <f t="shared" si="18"/>
        <v>42842</v>
      </c>
      <c r="C215" s="5">
        <v>42829</v>
      </c>
      <c r="D215" s="4">
        <v>1253.75</v>
      </c>
      <c r="E215" s="4">
        <v>105</v>
      </c>
      <c r="F215" s="4">
        <f t="shared" si="22"/>
        <v>15524.999999999978</v>
      </c>
      <c r="G215" s="4">
        <v>56</v>
      </c>
      <c r="H215" s="4">
        <f t="shared" si="20"/>
        <v>0</v>
      </c>
      <c r="I215" s="4">
        <f t="shared" si="26"/>
        <v>-3.582806380324044E-3</v>
      </c>
      <c r="J215" s="4">
        <f t="shared" si="25"/>
        <v>-4.5</v>
      </c>
      <c r="K215" s="4"/>
      <c r="L215" s="5">
        <f t="shared" si="23"/>
        <v>42842</v>
      </c>
      <c r="M215" s="5">
        <v>42829</v>
      </c>
      <c r="N215" s="4">
        <v>18.32</v>
      </c>
      <c r="O215" s="2">
        <f t="shared" si="27"/>
        <v>5.9999999999998721E-2</v>
      </c>
      <c r="P215" s="13">
        <f t="shared" si="24"/>
        <v>50.000000000000711</v>
      </c>
      <c r="Q215" s="14">
        <f t="shared" si="19"/>
        <v>15574.999999999978</v>
      </c>
      <c r="R215">
        <f t="shared" si="21"/>
        <v>0</v>
      </c>
    </row>
    <row r="216" spans="2:18" x14ac:dyDescent="0.35">
      <c r="B216" s="5">
        <f t="shared" si="18"/>
        <v>42843</v>
      </c>
      <c r="C216" s="5">
        <v>42830</v>
      </c>
      <c r="D216" s="4">
        <v>1255.3</v>
      </c>
      <c r="E216" s="4">
        <v>104</v>
      </c>
      <c r="F216" s="4">
        <f t="shared" si="22"/>
        <v>17175.000000000069</v>
      </c>
      <c r="G216" s="4">
        <v>57</v>
      </c>
      <c r="H216" s="4">
        <f t="shared" si="20"/>
        <v>0</v>
      </c>
      <c r="I216" s="4">
        <f t="shared" si="26"/>
        <v>1.2355275480171457E-3</v>
      </c>
      <c r="J216" s="4">
        <f t="shared" si="25"/>
        <v>1.5499999999999545</v>
      </c>
      <c r="K216" s="4"/>
      <c r="L216" s="5">
        <f t="shared" si="23"/>
        <v>42843</v>
      </c>
      <c r="M216" s="5">
        <v>42830</v>
      </c>
      <c r="N216" s="4">
        <v>18.309999999999999</v>
      </c>
      <c r="O216" s="2">
        <f t="shared" si="27"/>
        <v>-1.0000000000001563E-2</v>
      </c>
      <c r="P216" s="13">
        <f t="shared" si="24"/>
        <v>50.000000000000711</v>
      </c>
      <c r="Q216" s="14">
        <f t="shared" si="19"/>
        <v>17225.000000000069</v>
      </c>
      <c r="R216">
        <f t="shared" si="21"/>
        <v>0</v>
      </c>
    </row>
    <row r="217" spans="2:18" x14ac:dyDescent="0.35">
      <c r="B217" s="5">
        <f t="shared" si="18"/>
        <v>42844</v>
      </c>
      <c r="C217" s="5">
        <v>42831</v>
      </c>
      <c r="D217" s="4">
        <v>1253.55</v>
      </c>
      <c r="E217" s="4">
        <v>103</v>
      </c>
      <c r="F217" s="4">
        <f t="shared" si="22"/>
        <v>13925.000000000069</v>
      </c>
      <c r="G217" s="4">
        <v>58</v>
      </c>
      <c r="H217" s="4">
        <f t="shared" si="20"/>
        <v>0</v>
      </c>
      <c r="I217" s="4">
        <f t="shared" si="26"/>
        <v>-1.3950617086075923E-3</v>
      </c>
      <c r="J217" s="4">
        <f t="shared" si="25"/>
        <v>-1.75</v>
      </c>
      <c r="K217" s="4"/>
      <c r="L217" s="5">
        <f t="shared" si="23"/>
        <v>42844</v>
      </c>
      <c r="M217" s="5">
        <v>42831</v>
      </c>
      <c r="N217" s="4">
        <v>18.27</v>
      </c>
      <c r="O217" s="2">
        <f t="shared" si="27"/>
        <v>-3.9999999999999147E-2</v>
      </c>
      <c r="P217" s="13">
        <f t="shared" si="24"/>
        <v>-74.999999999999289</v>
      </c>
      <c r="Q217" s="14">
        <f t="shared" si="19"/>
        <v>13850.000000000069</v>
      </c>
      <c r="R217">
        <f t="shared" si="21"/>
        <v>0</v>
      </c>
    </row>
    <row r="218" spans="2:18" x14ac:dyDescent="0.35">
      <c r="B218" s="5">
        <f t="shared" si="18"/>
        <v>42845</v>
      </c>
      <c r="C218" s="5">
        <v>42832</v>
      </c>
      <c r="D218" s="4">
        <v>1254.05</v>
      </c>
      <c r="E218" s="4">
        <v>102</v>
      </c>
      <c r="F218" s="4">
        <f t="shared" si="22"/>
        <v>16350.000000000022</v>
      </c>
      <c r="G218" s="4">
        <v>59</v>
      </c>
      <c r="H218" s="4">
        <f t="shared" si="20"/>
        <v>0</v>
      </c>
      <c r="I218" s="4">
        <f t="shared" si="26"/>
        <v>3.9878769072121401E-4</v>
      </c>
      <c r="J218" s="4">
        <f t="shared" si="25"/>
        <v>0.5</v>
      </c>
      <c r="K218" s="4"/>
      <c r="L218" s="5">
        <f t="shared" si="23"/>
        <v>42845</v>
      </c>
      <c r="M218" s="5">
        <v>42832</v>
      </c>
      <c r="N218" s="4">
        <v>18.010000000000002</v>
      </c>
      <c r="O218" s="2">
        <f t="shared" si="27"/>
        <v>-0.25999999999999801</v>
      </c>
      <c r="P218" s="13">
        <f t="shared" si="24"/>
        <v>14.999999999998792</v>
      </c>
      <c r="Q218" s="14">
        <f t="shared" si="19"/>
        <v>16365.00000000002</v>
      </c>
      <c r="R218">
        <f t="shared" si="21"/>
        <v>0</v>
      </c>
    </row>
    <row r="219" spans="2:18" x14ac:dyDescent="0.35">
      <c r="B219" s="5">
        <f t="shared" si="18"/>
        <v>42846</v>
      </c>
      <c r="C219" s="5">
        <v>42833</v>
      </c>
      <c r="D219" s="4">
        <v>1254.05</v>
      </c>
      <c r="E219" s="4">
        <v>101</v>
      </c>
      <c r="F219" s="4">
        <f t="shared" si="22"/>
        <v>15475.000000000022</v>
      </c>
      <c r="G219" s="4">
        <v>60</v>
      </c>
      <c r="H219" s="4">
        <f t="shared" si="20"/>
        <v>0</v>
      </c>
      <c r="I219" s="4">
        <f t="shared" si="26"/>
        <v>0</v>
      </c>
      <c r="J219" s="4">
        <f t="shared" si="25"/>
        <v>0</v>
      </c>
      <c r="K219" s="4"/>
      <c r="L219" s="5">
        <f t="shared" si="23"/>
        <v>42846</v>
      </c>
      <c r="M219" s="5">
        <v>42833</v>
      </c>
      <c r="N219" s="4">
        <v>18.010000000000002</v>
      </c>
      <c r="O219" s="2">
        <f t="shared" si="27"/>
        <v>0</v>
      </c>
      <c r="P219" s="13">
        <f t="shared" si="24"/>
        <v>-35.000000000000142</v>
      </c>
      <c r="Q219" s="14">
        <f t="shared" si="19"/>
        <v>15440.000000000022</v>
      </c>
      <c r="R219">
        <f t="shared" si="21"/>
        <v>0</v>
      </c>
    </row>
    <row r="220" spans="2:18" x14ac:dyDescent="0.35">
      <c r="B220" s="5">
        <f t="shared" si="18"/>
        <v>42846</v>
      </c>
      <c r="C220" s="5">
        <v>42834</v>
      </c>
      <c r="D220" s="4">
        <v>1254.05</v>
      </c>
      <c r="E220" s="4">
        <v>100</v>
      </c>
      <c r="F220" s="4">
        <f t="shared" si="22"/>
        <v>15475.000000000022</v>
      </c>
      <c r="G220" s="4">
        <v>61</v>
      </c>
      <c r="H220" s="4">
        <f t="shared" si="20"/>
        <v>0</v>
      </c>
      <c r="I220" s="4">
        <f t="shared" si="26"/>
        <v>0</v>
      </c>
      <c r="J220" s="4">
        <f t="shared" si="25"/>
        <v>0</v>
      </c>
      <c r="K220" s="4"/>
      <c r="L220" s="5">
        <f t="shared" si="23"/>
        <v>42846</v>
      </c>
      <c r="M220" s="5">
        <v>42834</v>
      </c>
      <c r="N220" s="4">
        <v>18.010000000000002</v>
      </c>
      <c r="O220" s="2">
        <f t="shared" si="27"/>
        <v>0</v>
      </c>
      <c r="P220" s="13">
        <f t="shared" si="24"/>
        <v>-35.000000000000142</v>
      </c>
      <c r="Q220" s="14">
        <f t="shared" si="19"/>
        <v>15440.000000000022</v>
      </c>
      <c r="R220">
        <f t="shared" si="21"/>
        <v>0</v>
      </c>
    </row>
    <row r="221" spans="2:18" x14ac:dyDescent="0.35">
      <c r="B221" s="5">
        <f t="shared" si="18"/>
        <v>42846</v>
      </c>
      <c r="C221" s="5">
        <v>42835</v>
      </c>
      <c r="D221" s="4">
        <v>1254.73</v>
      </c>
      <c r="E221" s="4">
        <v>99</v>
      </c>
      <c r="F221" s="4">
        <f t="shared" si="22"/>
        <v>15134.999999999991</v>
      </c>
      <c r="G221" s="4">
        <v>62</v>
      </c>
      <c r="H221" s="4">
        <f t="shared" si="20"/>
        <v>0</v>
      </c>
      <c r="I221" s="4">
        <f t="shared" si="26"/>
        <v>5.4209617156697476E-4</v>
      </c>
      <c r="J221" s="4">
        <f t="shared" si="25"/>
        <v>0.68000000000006366</v>
      </c>
      <c r="K221" s="4"/>
      <c r="L221" s="5">
        <f t="shared" si="23"/>
        <v>42846</v>
      </c>
      <c r="M221" s="5">
        <v>42835</v>
      </c>
      <c r="N221" s="4">
        <v>17.95</v>
      </c>
      <c r="O221" s="2">
        <f t="shared" si="27"/>
        <v>-6.0000000000002274E-2</v>
      </c>
      <c r="P221" s="13">
        <f t="shared" si="24"/>
        <v>-4.9999999999990052</v>
      </c>
      <c r="Q221" s="14">
        <f t="shared" si="19"/>
        <v>15129.999999999993</v>
      </c>
      <c r="R221">
        <f t="shared" si="21"/>
        <v>0</v>
      </c>
    </row>
    <row r="222" spans="2:18" x14ac:dyDescent="0.35">
      <c r="B222" s="5">
        <f t="shared" si="18"/>
        <v>42849</v>
      </c>
      <c r="C222" s="5">
        <v>42836</v>
      </c>
      <c r="D222" s="4">
        <v>1276.75</v>
      </c>
      <c r="E222" s="4">
        <v>98</v>
      </c>
      <c r="F222" s="4">
        <f t="shared" si="22"/>
        <v>625</v>
      </c>
      <c r="G222" s="4">
        <v>63</v>
      </c>
      <c r="H222" s="4">
        <f t="shared" si="20"/>
        <v>0</v>
      </c>
      <c r="I222" s="4">
        <f t="shared" si="26"/>
        <v>1.7397376549910248E-2</v>
      </c>
      <c r="J222" s="4">
        <f t="shared" si="25"/>
        <v>22.019999999999982</v>
      </c>
      <c r="K222" s="4"/>
      <c r="L222" s="5">
        <f t="shared" si="23"/>
        <v>42849</v>
      </c>
      <c r="M222" s="5">
        <v>42836</v>
      </c>
      <c r="N222" s="4">
        <v>18.34</v>
      </c>
      <c r="O222" s="2">
        <f t="shared" si="27"/>
        <v>0.39000000000000057</v>
      </c>
      <c r="P222" s="13">
        <f t="shared" si="24"/>
        <v>-199.99999999999929</v>
      </c>
      <c r="Q222" s="14">
        <f t="shared" si="19"/>
        <v>425.00000000000068</v>
      </c>
      <c r="R222">
        <f t="shared" si="21"/>
        <v>0</v>
      </c>
    </row>
    <row r="223" spans="2:18" x14ac:dyDescent="0.35">
      <c r="B223" s="5">
        <f t="shared" si="18"/>
        <v>42850</v>
      </c>
      <c r="C223" s="5">
        <v>42837</v>
      </c>
      <c r="D223" s="4">
        <v>1286.5999999999999</v>
      </c>
      <c r="E223" s="4">
        <v>97</v>
      </c>
      <c r="F223" s="4">
        <f t="shared" si="22"/>
        <v>-11424.999999999955</v>
      </c>
      <c r="G223" s="4">
        <v>64</v>
      </c>
      <c r="H223" s="4">
        <f t="shared" si="20"/>
        <v>0</v>
      </c>
      <c r="I223" s="4">
        <f t="shared" si="26"/>
        <v>7.6852934491462577E-3</v>
      </c>
      <c r="J223" s="4">
        <f t="shared" si="25"/>
        <v>9.8499999999999091</v>
      </c>
      <c r="K223" s="4"/>
      <c r="L223" s="5">
        <f t="shared" si="23"/>
        <v>42850</v>
      </c>
      <c r="M223" s="5">
        <v>42837</v>
      </c>
      <c r="N223" s="4">
        <v>18.5</v>
      </c>
      <c r="O223" s="2">
        <f t="shared" si="27"/>
        <v>0.16000000000000014</v>
      </c>
      <c r="P223" s="13">
        <f t="shared" si="24"/>
        <v>-449.99999999999932</v>
      </c>
      <c r="Q223" s="14">
        <f t="shared" si="19"/>
        <v>-11874.999999999955</v>
      </c>
      <c r="R223">
        <f t="shared" si="21"/>
        <v>0</v>
      </c>
    </row>
    <row r="224" spans="2:18" x14ac:dyDescent="0.35">
      <c r="B224" s="5">
        <f t="shared" si="18"/>
        <v>42851</v>
      </c>
      <c r="C224" s="5">
        <v>42838</v>
      </c>
      <c r="D224" s="4">
        <v>1299.75</v>
      </c>
      <c r="E224" s="4">
        <v>96</v>
      </c>
      <c r="F224" s="4">
        <f t="shared" si="22"/>
        <v>-13750</v>
      </c>
      <c r="G224" s="4">
        <v>65</v>
      </c>
      <c r="H224" s="4">
        <f t="shared" si="20"/>
        <v>1</v>
      </c>
      <c r="I224" s="4">
        <f t="shared" si="26"/>
        <v>1.0168858286925264E-2</v>
      </c>
      <c r="J224" s="4">
        <f t="shared" si="25"/>
        <v>13.150000000000091</v>
      </c>
      <c r="K224" s="4"/>
      <c r="L224" s="5">
        <f t="shared" si="23"/>
        <v>42851</v>
      </c>
      <c r="M224" s="5">
        <v>42838</v>
      </c>
      <c r="N224" s="4">
        <v>18.54</v>
      </c>
      <c r="O224" s="2">
        <f t="shared" si="27"/>
        <v>3.9999999999999147E-2</v>
      </c>
      <c r="P224" s="13">
        <f t="shared" si="24"/>
        <v>-519.99999999999955</v>
      </c>
      <c r="Q224" s="14">
        <f t="shared" si="19"/>
        <v>-14270</v>
      </c>
      <c r="R224">
        <f t="shared" si="21"/>
        <v>0</v>
      </c>
    </row>
    <row r="225" spans="2:18" x14ac:dyDescent="0.35">
      <c r="B225" s="5">
        <f t="shared" ref="B225:B288" si="28">WORKDAY(C224,10)</f>
        <v>42852</v>
      </c>
      <c r="C225" s="5">
        <v>42842</v>
      </c>
      <c r="D225" s="4">
        <v>1284.8</v>
      </c>
      <c r="E225" s="4">
        <v>95</v>
      </c>
      <c r="F225" s="4">
        <f t="shared" si="22"/>
        <v>-8274.9999999999782</v>
      </c>
      <c r="G225" s="4">
        <v>66</v>
      </c>
      <c r="H225" s="4">
        <f t="shared" ref="H225:H288" si="29">IF(F225&gt;-13000,0,1)</f>
        <v>0</v>
      </c>
      <c r="I225" s="4">
        <f t="shared" si="26"/>
        <v>-1.1568874071327784E-2</v>
      </c>
      <c r="J225" s="4">
        <f t="shared" si="25"/>
        <v>-14.950000000000045</v>
      </c>
      <c r="K225" s="4"/>
      <c r="L225" s="5">
        <f t="shared" si="23"/>
        <v>42852</v>
      </c>
      <c r="M225" s="5">
        <v>42842</v>
      </c>
      <c r="N225" s="4">
        <v>18.420000000000002</v>
      </c>
      <c r="O225" s="2">
        <f t="shared" si="27"/>
        <v>-0.11999999999999744</v>
      </c>
      <c r="P225" s="13">
        <f t="shared" si="24"/>
        <v>-580.00000000000011</v>
      </c>
      <c r="Q225" s="14">
        <f t="shared" ref="Q225:Q288" si="30">F225+P225</f>
        <v>-8854.9999999999782</v>
      </c>
      <c r="R225">
        <f t="shared" si="21"/>
        <v>0</v>
      </c>
    </row>
    <row r="226" spans="2:18" x14ac:dyDescent="0.35">
      <c r="B226" s="5">
        <f t="shared" si="28"/>
        <v>42856</v>
      </c>
      <c r="C226" s="5">
        <v>42843</v>
      </c>
      <c r="D226" s="4">
        <v>1289.6500000000001</v>
      </c>
      <c r="E226" s="4">
        <v>94</v>
      </c>
      <c r="F226" s="4">
        <f t="shared" si="22"/>
        <v>-16425.000000000069</v>
      </c>
      <c r="G226" s="4">
        <v>67</v>
      </c>
      <c r="H226" s="4">
        <f t="shared" si="29"/>
        <v>1</v>
      </c>
      <c r="I226" s="4">
        <f t="shared" si="26"/>
        <v>3.7677995204221659E-3</v>
      </c>
      <c r="J226" s="4">
        <f t="shared" si="25"/>
        <v>4.8500000000001364</v>
      </c>
      <c r="K226" s="4"/>
      <c r="L226" s="5">
        <f t="shared" si="23"/>
        <v>42856</v>
      </c>
      <c r="M226" s="5">
        <v>42843</v>
      </c>
      <c r="N226" s="4">
        <v>18.41</v>
      </c>
      <c r="O226" s="2">
        <f t="shared" si="27"/>
        <v>-1.0000000000001563E-2</v>
      </c>
      <c r="P226" s="13">
        <f t="shared" si="24"/>
        <v>-765.00000000000057</v>
      </c>
      <c r="Q226" s="14">
        <f t="shared" si="30"/>
        <v>-17190.000000000069</v>
      </c>
      <c r="R226">
        <f t="shared" si="21"/>
        <v>0</v>
      </c>
    </row>
    <row r="227" spans="2:18" x14ac:dyDescent="0.35">
      <c r="B227" s="5">
        <f t="shared" si="28"/>
        <v>42857</v>
      </c>
      <c r="C227" s="5">
        <v>42844</v>
      </c>
      <c r="D227" s="4">
        <v>1281.4000000000001</v>
      </c>
      <c r="E227" s="4">
        <v>93</v>
      </c>
      <c r="F227" s="4">
        <f t="shared" si="22"/>
        <v>-13400.000000000091</v>
      </c>
      <c r="G227" s="4">
        <v>68</v>
      </c>
      <c r="H227" s="4">
        <f t="shared" si="29"/>
        <v>1</v>
      </c>
      <c r="I227" s="4">
        <f t="shared" si="26"/>
        <v>-6.4176335079979552E-3</v>
      </c>
      <c r="J227" s="4">
        <f t="shared" si="25"/>
        <v>-8.25</v>
      </c>
      <c r="K227" s="4"/>
      <c r="L227" s="5">
        <f t="shared" si="23"/>
        <v>42857</v>
      </c>
      <c r="M227" s="5">
        <v>42844</v>
      </c>
      <c r="N227" s="4">
        <v>18.12</v>
      </c>
      <c r="O227" s="2">
        <f t="shared" si="27"/>
        <v>-0.28999999999999915</v>
      </c>
      <c r="P227" s="13">
        <f t="shared" si="24"/>
        <v>-640.00000000000057</v>
      </c>
      <c r="Q227" s="14">
        <f t="shared" si="30"/>
        <v>-14040.000000000091</v>
      </c>
      <c r="R227">
        <f t="shared" si="21"/>
        <v>0</v>
      </c>
    </row>
    <row r="228" spans="2:18" x14ac:dyDescent="0.35">
      <c r="B228" s="5">
        <f t="shared" si="28"/>
        <v>42858</v>
      </c>
      <c r="C228" s="5">
        <v>42845</v>
      </c>
      <c r="D228" s="4">
        <v>1286.75</v>
      </c>
      <c r="E228" s="4">
        <v>92</v>
      </c>
      <c r="F228" s="4">
        <f t="shared" si="22"/>
        <v>-24184.999999999945</v>
      </c>
      <c r="G228" s="4">
        <v>69</v>
      </c>
      <c r="H228" s="4">
        <f t="shared" si="29"/>
        <v>1</v>
      </c>
      <c r="I228" s="4">
        <f t="shared" si="26"/>
        <v>4.1664293279426445E-3</v>
      </c>
      <c r="J228" s="4">
        <f t="shared" si="25"/>
        <v>5.3499999999999091</v>
      </c>
      <c r="K228" s="4"/>
      <c r="L228" s="5">
        <f t="shared" si="23"/>
        <v>42858</v>
      </c>
      <c r="M228" s="5">
        <v>42845</v>
      </c>
      <c r="N228" s="4">
        <v>18.04</v>
      </c>
      <c r="O228" s="2">
        <f t="shared" si="27"/>
        <v>-8.0000000000001847E-2</v>
      </c>
      <c r="P228" s="13">
        <f t="shared" si="24"/>
        <v>-789.99999999999909</v>
      </c>
      <c r="Q228" s="14">
        <f t="shared" si="30"/>
        <v>-24974.999999999945</v>
      </c>
      <c r="R228">
        <f t="shared" si="21"/>
        <v>0</v>
      </c>
    </row>
    <row r="229" spans="2:18" x14ac:dyDescent="0.35">
      <c r="B229" s="5">
        <f t="shared" si="28"/>
        <v>42859</v>
      </c>
      <c r="C229" s="5">
        <v>42846</v>
      </c>
      <c r="D229" s="4">
        <v>1285</v>
      </c>
      <c r="E229" s="4">
        <v>91</v>
      </c>
      <c r="F229" s="4">
        <f t="shared" si="22"/>
        <v>-28625</v>
      </c>
      <c r="G229" s="4">
        <v>70</v>
      </c>
      <c r="H229" s="4">
        <f t="shared" si="29"/>
        <v>1</v>
      </c>
      <c r="I229" s="4">
        <f t="shared" si="26"/>
        <v>-1.3609412035435753E-3</v>
      </c>
      <c r="J229" s="4">
        <f t="shared" si="25"/>
        <v>-1.75</v>
      </c>
      <c r="K229" s="4"/>
      <c r="L229" s="5">
        <f t="shared" si="23"/>
        <v>42859</v>
      </c>
      <c r="M229" s="5">
        <v>42846</v>
      </c>
      <c r="N229" s="4">
        <v>17.940000000000001</v>
      </c>
      <c r="O229" s="2">
        <f t="shared" si="27"/>
        <v>-9.9999999999997868E-2</v>
      </c>
      <c r="P229" s="13">
        <f t="shared" si="24"/>
        <v>-875</v>
      </c>
      <c r="Q229" s="14">
        <f t="shared" si="30"/>
        <v>-29500</v>
      </c>
      <c r="R229">
        <f t="shared" si="21"/>
        <v>0</v>
      </c>
    </row>
    <row r="230" spans="2:18" x14ac:dyDescent="0.35">
      <c r="B230" s="5">
        <f t="shared" si="28"/>
        <v>42860</v>
      </c>
      <c r="C230" s="5">
        <v>42849</v>
      </c>
      <c r="D230" s="4">
        <v>1278</v>
      </c>
      <c r="E230" s="4">
        <v>90</v>
      </c>
      <c r="F230" s="4">
        <f t="shared" si="22"/>
        <v>-28399.999999999978</v>
      </c>
      <c r="G230" s="4">
        <v>71</v>
      </c>
      <c r="H230" s="4">
        <f t="shared" si="29"/>
        <v>1</v>
      </c>
      <c r="I230" s="4">
        <f t="shared" si="26"/>
        <v>-5.4623623918406139E-3</v>
      </c>
      <c r="J230" s="4">
        <f t="shared" si="25"/>
        <v>-7</v>
      </c>
      <c r="K230" s="4"/>
      <c r="L230" s="5">
        <f t="shared" si="23"/>
        <v>42860</v>
      </c>
      <c r="M230" s="5">
        <v>42849</v>
      </c>
      <c r="N230" s="4">
        <v>17.940000000000001</v>
      </c>
      <c r="O230" s="2">
        <f t="shared" si="27"/>
        <v>0</v>
      </c>
      <c r="P230" s="13">
        <f t="shared" si="24"/>
        <v>-800.00000000000068</v>
      </c>
      <c r="Q230" s="14">
        <f t="shared" si="30"/>
        <v>-29199.999999999978</v>
      </c>
      <c r="R230">
        <f t="shared" si="21"/>
        <v>0</v>
      </c>
    </row>
    <row r="231" spans="2:18" x14ac:dyDescent="0.35">
      <c r="B231" s="5">
        <f t="shared" si="28"/>
        <v>42863</v>
      </c>
      <c r="C231" s="5">
        <v>42850</v>
      </c>
      <c r="D231" s="4">
        <v>1263.75</v>
      </c>
      <c r="E231" s="4">
        <v>89</v>
      </c>
      <c r="F231" s="4">
        <f t="shared" si="22"/>
        <v>-20725.000000000022</v>
      </c>
      <c r="G231" s="4">
        <v>72</v>
      </c>
      <c r="H231" s="4">
        <f t="shared" si="29"/>
        <v>1</v>
      </c>
      <c r="I231" s="4">
        <f t="shared" si="26"/>
        <v>-1.1212864602798689E-2</v>
      </c>
      <c r="J231" s="4">
        <f t="shared" si="25"/>
        <v>-14.25</v>
      </c>
      <c r="K231" s="4"/>
      <c r="L231" s="5">
        <f t="shared" si="23"/>
        <v>42863</v>
      </c>
      <c r="M231" s="5">
        <v>42850</v>
      </c>
      <c r="N231" s="4">
        <v>17.600000000000001</v>
      </c>
      <c r="O231" s="2">
        <f t="shared" si="27"/>
        <v>-0.33999999999999986</v>
      </c>
      <c r="P231" s="13">
        <f t="shared" si="24"/>
        <v>-710.00000000000091</v>
      </c>
      <c r="Q231" s="14">
        <f t="shared" si="30"/>
        <v>-21435.000000000022</v>
      </c>
      <c r="R231">
        <f t="shared" si="21"/>
        <v>0</v>
      </c>
    </row>
    <row r="232" spans="2:18" x14ac:dyDescent="0.35">
      <c r="B232" s="5">
        <f t="shared" si="28"/>
        <v>42864</v>
      </c>
      <c r="C232" s="5">
        <v>42851</v>
      </c>
      <c r="D232" s="4">
        <v>1272.25</v>
      </c>
      <c r="E232" s="4">
        <v>88</v>
      </c>
      <c r="F232" s="4">
        <f t="shared" si="22"/>
        <v>-30774.999999999978</v>
      </c>
      <c r="G232" s="4">
        <v>73</v>
      </c>
      <c r="H232" s="4">
        <f t="shared" si="29"/>
        <v>1</v>
      </c>
      <c r="I232" s="4">
        <f t="shared" si="26"/>
        <v>6.7034951342606064E-3</v>
      </c>
      <c r="J232" s="4">
        <f t="shared" si="25"/>
        <v>8.5</v>
      </c>
      <c r="K232" s="4"/>
      <c r="L232" s="5">
        <f t="shared" si="23"/>
        <v>42864</v>
      </c>
      <c r="M232" s="5">
        <v>42851</v>
      </c>
      <c r="N232" s="4">
        <v>17.5</v>
      </c>
      <c r="O232" s="2">
        <f t="shared" si="27"/>
        <v>-0.10000000000000142</v>
      </c>
      <c r="P232" s="13">
        <f t="shared" si="24"/>
        <v>-654.99999999999932</v>
      </c>
      <c r="Q232" s="14">
        <f t="shared" si="30"/>
        <v>-31429.999999999978</v>
      </c>
      <c r="R232">
        <f t="shared" si="21"/>
        <v>1</v>
      </c>
    </row>
    <row r="233" spans="2:18" x14ac:dyDescent="0.35">
      <c r="B233" s="5">
        <f t="shared" si="28"/>
        <v>42865</v>
      </c>
      <c r="C233" s="5">
        <v>42852</v>
      </c>
      <c r="D233" s="4">
        <v>1268.25</v>
      </c>
      <c r="E233" s="4">
        <v>87</v>
      </c>
      <c r="F233" s="4">
        <f t="shared" si="22"/>
        <v>-24549.999999999956</v>
      </c>
      <c r="G233" s="4">
        <v>74</v>
      </c>
      <c r="H233" s="4">
        <f t="shared" si="29"/>
        <v>1</v>
      </c>
      <c r="I233" s="4">
        <f t="shared" si="26"/>
        <v>-3.1489890221427785E-3</v>
      </c>
      <c r="J233" s="4">
        <f t="shared" si="25"/>
        <v>-4</v>
      </c>
      <c r="K233" s="4"/>
      <c r="L233" s="5">
        <f t="shared" si="23"/>
        <v>42865</v>
      </c>
      <c r="M233" s="5">
        <v>42852</v>
      </c>
      <c r="N233" s="4">
        <v>17.260000000000002</v>
      </c>
      <c r="O233" s="2">
        <f t="shared" si="27"/>
        <v>-0.23999999999999844</v>
      </c>
      <c r="P233" s="13">
        <f t="shared" si="24"/>
        <v>-530.00000000000114</v>
      </c>
      <c r="Q233" s="14">
        <f t="shared" si="30"/>
        <v>-25079.999999999956</v>
      </c>
      <c r="R233">
        <f t="shared" si="21"/>
        <v>0</v>
      </c>
    </row>
    <row r="234" spans="2:18" x14ac:dyDescent="0.35">
      <c r="B234" s="5">
        <f t="shared" si="28"/>
        <v>42866</v>
      </c>
      <c r="C234" s="5">
        <v>42853</v>
      </c>
      <c r="D234" s="4">
        <v>1268.1500000000001</v>
      </c>
      <c r="E234" s="4">
        <v>86</v>
      </c>
      <c r="F234" s="4">
        <f t="shared" si="22"/>
        <v>-27550.000000000069</v>
      </c>
      <c r="G234" s="4">
        <v>75</v>
      </c>
      <c r="H234" s="4">
        <f t="shared" si="29"/>
        <v>1</v>
      </c>
      <c r="I234" s="4">
        <f t="shared" si="26"/>
        <v>-7.8851916142319567E-5</v>
      </c>
      <c r="J234" s="4">
        <f t="shared" si="25"/>
        <v>-9.9999999999909051E-2</v>
      </c>
      <c r="K234" s="4"/>
      <c r="L234" s="5">
        <f t="shared" si="23"/>
        <v>42866</v>
      </c>
      <c r="M234" s="5">
        <v>42853</v>
      </c>
      <c r="N234" s="4">
        <v>17.23</v>
      </c>
      <c r="O234" s="2">
        <f t="shared" si="27"/>
        <v>-3.0000000000001137E-2</v>
      </c>
      <c r="P234" s="13">
        <f t="shared" si="24"/>
        <v>-450.00000000000108</v>
      </c>
      <c r="Q234" s="14">
        <f t="shared" si="30"/>
        <v>-28000.000000000069</v>
      </c>
      <c r="R234">
        <f t="shared" si="21"/>
        <v>0</v>
      </c>
    </row>
    <row r="235" spans="2:18" x14ac:dyDescent="0.35">
      <c r="B235" s="5">
        <f t="shared" si="28"/>
        <v>42867</v>
      </c>
      <c r="C235" s="5">
        <v>42855</v>
      </c>
      <c r="D235" s="4">
        <v>1268.1500000000001</v>
      </c>
      <c r="E235" s="4">
        <v>85</v>
      </c>
      <c r="F235" s="4">
        <f t="shared" si="22"/>
        <v>-17450.000000000044</v>
      </c>
      <c r="G235" s="4">
        <v>76</v>
      </c>
      <c r="H235" s="4">
        <f t="shared" si="29"/>
        <v>1</v>
      </c>
      <c r="I235" s="4">
        <f t="shared" si="26"/>
        <v>0</v>
      </c>
      <c r="J235" s="4">
        <f t="shared" si="25"/>
        <v>0</v>
      </c>
      <c r="K235" s="4"/>
      <c r="L235" s="5">
        <f t="shared" si="23"/>
        <v>42867</v>
      </c>
      <c r="M235" s="5">
        <v>42855</v>
      </c>
      <c r="N235" s="4">
        <v>17.23</v>
      </c>
      <c r="O235" s="2">
        <f t="shared" si="27"/>
        <v>0</v>
      </c>
      <c r="P235" s="13">
        <f t="shared" si="24"/>
        <v>-384.99999999999977</v>
      </c>
      <c r="Q235" s="14">
        <f t="shared" si="30"/>
        <v>-17835.000000000044</v>
      </c>
      <c r="R235">
        <f t="shared" si="21"/>
        <v>0</v>
      </c>
    </row>
    <row r="236" spans="2:18" x14ac:dyDescent="0.35">
      <c r="B236" s="5">
        <f t="shared" si="28"/>
        <v>42867</v>
      </c>
      <c r="C236" s="5">
        <v>42856</v>
      </c>
      <c r="D236" s="4">
        <v>1256.8</v>
      </c>
      <c r="E236" s="4">
        <v>84</v>
      </c>
      <c r="F236" s="4">
        <f t="shared" si="22"/>
        <v>-11774.999999999978</v>
      </c>
      <c r="G236" s="4">
        <v>77</v>
      </c>
      <c r="H236" s="4">
        <f t="shared" si="29"/>
        <v>0</v>
      </c>
      <c r="I236" s="4">
        <f t="shared" si="26"/>
        <v>-8.9903375892452786E-3</v>
      </c>
      <c r="J236" s="4">
        <f t="shared" si="25"/>
        <v>-11.350000000000136</v>
      </c>
      <c r="K236" s="4"/>
      <c r="L236" s="5">
        <f t="shared" si="23"/>
        <v>42867</v>
      </c>
      <c r="M236" s="5">
        <v>42856</v>
      </c>
      <c r="N236" s="4">
        <v>16.88</v>
      </c>
      <c r="O236" s="2">
        <f t="shared" si="27"/>
        <v>-0.35000000000000142</v>
      </c>
      <c r="P236" s="13">
        <f t="shared" si="24"/>
        <v>-209.99999999999909</v>
      </c>
      <c r="Q236" s="14">
        <f t="shared" si="30"/>
        <v>-11984.999999999978</v>
      </c>
      <c r="R236">
        <f t="shared" si="21"/>
        <v>0</v>
      </c>
    </row>
    <row r="237" spans="2:18" x14ac:dyDescent="0.35">
      <c r="B237" s="5">
        <f t="shared" si="28"/>
        <v>42870</v>
      </c>
      <c r="C237" s="5">
        <v>42857</v>
      </c>
      <c r="D237" s="4">
        <v>1254.5999999999999</v>
      </c>
      <c r="E237" s="4">
        <v>83</v>
      </c>
      <c r="F237" s="4">
        <f t="shared" si="22"/>
        <v>-11934.999999999945</v>
      </c>
      <c r="G237" s="4">
        <v>78</v>
      </c>
      <c r="H237" s="4">
        <f t="shared" si="29"/>
        <v>0</v>
      </c>
      <c r="I237" s="4">
        <f t="shared" si="26"/>
        <v>-1.7520112787687836E-3</v>
      </c>
      <c r="J237" s="4">
        <f t="shared" si="25"/>
        <v>-2.2000000000000455</v>
      </c>
      <c r="K237" s="4"/>
      <c r="L237" s="5">
        <f t="shared" si="23"/>
        <v>42870</v>
      </c>
      <c r="M237" s="5">
        <v>42857</v>
      </c>
      <c r="N237" s="4">
        <v>16.84</v>
      </c>
      <c r="O237" s="2">
        <f t="shared" si="27"/>
        <v>-3.9999999999999147E-2</v>
      </c>
      <c r="P237" s="13">
        <f t="shared" si="24"/>
        <v>-105.00000000000043</v>
      </c>
      <c r="Q237" s="14">
        <f t="shared" si="30"/>
        <v>-12039.999999999945</v>
      </c>
      <c r="R237">
        <f t="shared" si="21"/>
        <v>0</v>
      </c>
    </row>
    <row r="238" spans="2:18" x14ac:dyDescent="0.35">
      <c r="B238" s="5">
        <f t="shared" si="28"/>
        <v>42871</v>
      </c>
      <c r="C238" s="5">
        <v>42858</v>
      </c>
      <c r="D238" s="4">
        <v>1238.3800000000001</v>
      </c>
      <c r="E238" s="4">
        <v>82</v>
      </c>
      <c r="F238" s="4">
        <f t="shared" si="22"/>
        <v>1684.9999999999454</v>
      </c>
      <c r="G238" s="4">
        <v>79</v>
      </c>
      <c r="H238" s="4">
        <f t="shared" si="29"/>
        <v>0</v>
      </c>
      <c r="I238" s="4">
        <f t="shared" si="26"/>
        <v>-1.301272282839161E-2</v>
      </c>
      <c r="J238" s="4">
        <f t="shared" si="25"/>
        <v>-16.2199999999998</v>
      </c>
      <c r="K238" s="4"/>
      <c r="L238" s="5">
        <f t="shared" si="23"/>
        <v>42871</v>
      </c>
      <c r="M238" s="5">
        <v>42858</v>
      </c>
      <c r="N238" s="4">
        <v>16.46</v>
      </c>
      <c r="O238" s="2">
        <f t="shared" si="27"/>
        <v>-0.37999999999999901</v>
      </c>
      <c r="P238" s="13">
        <f t="shared" si="24"/>
        <v>199.99999999999929</v>
      </c>
      <c r="Q238" s="14">
        <f t="shared" si="30"/>
        <v>1884.9999999999447</v>
      </c>
      <c r="R238">
        <f t="shared" si="21"/>
        <v>0</v>
      </c>
    </row>
    <row r="239" spans="2:18" x14ac:dyDescent="0.35">
      <c r="B239" s="5">
        <f t="shared" si="28"/>
        <v>42872</v>
      </c>
      <c r="C239" s="5">
        <v>42859</v>
      </c>
      <c r="D239" s="4">
        <v>1227.75</v>
      </c>
      <c r="E239" s="4">
        <v>81</v>
      </c>
      <c r="F239" s="4">
        <f t="shared" si="22"/>
        <v>16490.000000000007</v>
      </c>
      <c r="G239" s="4">
        <v>80</v>
      </c>
      <c r="H239" s="4">
        <f t="shared" si="29"/>
        <v>0</v>
      </c>
      <c r="I239" s="4">
        <f t="shared" si="26"/>
        <v>-8.6208479148970341E-3</v>
      </c>
      <c r="J239" s="4">
        <f t="shared" si="25"/>
        <v>-10.630000000000109</v>
      </c>
      <c r="K239" s="4"/>
      <c r="L239" s="5">
        <f t="shared" si="23"/>
        <v>42872</v>
      </c>
      <c r="M239" s="5">
        <v>42859</v>
      </c>
      <c r="N239" s="4">
        <v>16.190000000000001</v>
      </c>
      <c r="O239" s="2">
        <f t="shared" si="27"/>
        <v>-0.26999999999999957</v>
      </c>
      <c r="P239" s="13">
        <f t="shared" si="24"/>
        <v>354.99999999999864</v>
      </c>
      <c r="Q239" s="14">
        <f t="shared" si="30"/>
        <v>16845.000000000007</v>
      </c>
      <c r="R239">
        <f t="shared" si="21"/>
        <v>0</v>
      </c>
    </row>
    <row r="240" spans="2:18" x14ac:dyDescent="0.35">
      <c r="B240" s="5">
        <f t="shared" si="28"/>
        <v>42873</v>
      </c>
      <c r="C240" s="5">
        <v>42860</v>
      </c>
      <c r="D240" s="4">
        <v>1221.2</v>
      </c>
      <c r="E240" s="4">
        <v>80</v>
      </c>
      <c r="F240" s="4">
        <f t="shared" si="22"/>
        <v>12375</v>
      </c>
      <c r="G240" s="4">
        <v>81</v>
      </c>
      <c r="H240" s="4">
        <f t="shared" si="29"/>
        <v>0</v>
      </c>
      <c r="I240" s="4">
        <f t="shared" si="26"/>
        <v>-5.3492440586309087E-3</v>
      </c>
      <c r="J240" s="4">
        <f t="shared" si="25"/>
        <v>-6.5499999999999545</v>
      </c>
      <c r="K240" s="4"/>
      <c r="L240" s="5">
        <f t="shared" si="23"/>
        <v>42873</v>
      </c>
      <c r="M240" s="5">
        <v>42860</v>
      </c>
      <c r="N240" s="4">
        <v>16.34</v>
      </c>
      <c r="O240" s="2">
        <f t="shared" si="27"/>
        <v>0.14999999999999858</v>
      </c>
      <c r="P240" s="13">
        <f t="shared" si="24"/>
        <v>119.99999999999922</v>
      </c>
      <c r="Q240" s="14">
        <f t="shared" si="30"/>
        <v>12495</v>
      </c>
      <c r="R240">
        <f t="shared" si="21"/>
        <v>0</v>
      </c>
    </row>
    <row r="241" spans="2:18" x14ac:dyDescent="0.35">
      <c r="B241" s="5">
        <f t="shared" si="28"/>
        <v>42874</v>
      </c>
      <c r="C241" s="5">
        <v>42863</v>
      </c>
      <c r="D241" s="4">
        <v>1222.3</v>
      </c>
      <c r="E241" s="4">
        <v>79</v>
      </c>
      <c r="F241" s="4">
        <f t="shared" si="22"/>
        <v>16625</v>
      </c>
      <c r="G241" s="4">
        <v>82</v>
      </c>
      <c r="H241" s="4">
        <f t="shared" si="29"/>
        <v>0</v>
      </c>
      <c r="I241" s="4">
        <f t="shared" si="26"/>
        <v>9.0034792249404916E-4</v>
      </c>
      <c r="J241" s="4">
        <f t="shared" si="25"/>
        <v>1.0999999999999091</v>
      </c>
      <c r="K241" s="4"/>
      <c r="L241" s="5">
        <f t="shared" si="23"/>
        <v>42874</v>
      </c>
      <c r="M241" s="5">
        <v>42863</v>
      </c>
      <c r="N241" s="4">
        <v>16.18</v>
      </c>
      <c r="O241" s="2">
        <f t="shared" si="27"/>
        <v>-0.16000000000000014</v>
      </c>
      <c r="P241" s="13">
        <f t="shared" si="24"/>
        <v>345.00000000000063</v>
      </c>
      <c r="Q241" s="14">
        <f t="shared" si="30"/>
        <v>16970</v>
      </c>
      <c r="R241">
        <f t="shared" si="21"/>
        <v>0</v>
      </c>
    </row>
    <row r="242" spans="2:18" x14ac:dyDescent="0.35">
      <c r="B242" s="5">
        <f t="shared" si="28"/>
        <v>42877</v>
      </c>
      <c r="C242" s="5">
        <v>42864</v>
      </c>
      <c r="D242" s="4">
        <v>1210.7</v>
      </c>
      <c r="E242" s="4">
        <v>78</v>
      </c>
      <c r="F242" s="4">
        <f t="shared" si="22"/>
        <v>24875</v>
      </c>
      <c r="G242" s="4">
        <v>83</v>
      </c>
      <c r="H242" s="4">
        <f t="shared" si="29"/>
        <v>0</v>
      </c>
      <c r="I242" s="4">
        <f t="shared" si="26"/>
        <v>-9.5356250695228795E-3</v>
      </c>
      <c r="J242" s="4">
        <f t="shared" si="25"/>
        <v>-11.599999999999909</v>
      </c>
      <c r="K242" s="4"/>
      <c r="L242" s="5">
        <f t="shared" si="23"/>
        <v>42877</v>
      </c>
      <c r="M242" s="5">
        <v>42864</v>
      </c>
      <c r="N242" s="4">
        <v>16.190000000000001</v>
      </c>
      <c r="O242" s="2">
        <f t="shared" si="27"/>
        <v>1.0000000000001563E-2</v>
      </c>
      <c r="P242" s="13">
        <f t="shared" si="24"/>
        <v>484.99999999999943</v>
      </c>
      <c r="Q242" s="14">
        <f t="shared" si="30"/>
        <v>25360</v>
      </c>
      <c r="R242">
        <f t="shared" si="21"/>
        <v>0</v>
      </c>
    </row>
    <row r="243" spans="2:18" x14ac:dyDescent="0.35">
      <c r="B243" s="5">
        <f t="shared" si="28"/>
        <v>42878</v>
      </c>
      <c r="C243" s="5">
        <v>42865</v>
      </c>
      <c r="D243" s="4">
        <v>1219.1500000000001</v>
      </c>
      <c r="E243" s="4">
        <v>77</v>
      </c>
      <c r="F243" s="4">
        <f t="shared" si="22"/>
        <v>16000</v>
      </c>
      <c r="G243" s="4">
        <v>84</v>
      </c>
      <c r="H243" s="4">
        <f t="shared" si="29"/>
        <v>0</v>
      </c>
      <c r="I243" s="4">
        <f t="shared" si="26"/>
        <v>6.9551898790463085E-3</v>
      </c>
      <c r="J243" s="4">
        <f t="shared" si="25"/>
        <v>8.4500000000000455</v>
      </c>
      <c r="K243" s="4"/>
      <c r="L243" s="5">
        <f t="shared" si="23"/>
        <v>42878</v>
      </c>
      <c r="M243" s="5">
        <v>42865</v>
      </c>
      <c r="N243" s="4">
        <v>16.2</v>
      </c>
      <c r="O243" s="2">
        <f t="shared" si="27"/>
        <v>9.9999999999980105E-3</v>
      </c>
      <c r="P243" s="13">
        <f t="shared" si="24"/>
        <v>435.00000000000051</v>
      </c>
      <c r="Q243" s="14">
        <f t="shared" si="30"/>
        <v>16435</v>
      </c>
      <c r="R243">
        <f t="shared" si="21"/>
        <v>0</v>
      </c>
    </row>
    <row r="244" spans="2:18" x14ac:dyDescent="0.35">
      <c r="B244" s="5">
        <f t="shared" si="28"/>
        <v>42879</v>
      </c>
      <c r="C244" s="5">
        <v>42866</v>
      </c>
      <c r="D244" s="4">
        <v>1213.05</v>
      </c>
      <c r="E244" s="4">
        <v>76</v>
      </c>
      <c r="F244" s="4">
        <f t="shared" si="22"/>
        <v>22575.000000000044</v>
      </c>
      <c r="G244" s="4">
        <v>85</v>
      </c>
      <c r="H244" s="4">
        <f t="shared" si="29"/>
        <v>0</v>
      </c>
      <c r="I244" s="4">
        <f t="shared" si="26"/>
        <v>-5.0160453828000939E-3</v>
      </c>
      <c r="J244" s="4">
        <f t="shared" si="25"/>
        <v>-6.1000000000001364</v>
      </c>
      <c r="K244" s="4"/>
      <c r="L244" s="5">
        <f t="shared" si="23"/>
        <v>42879</v>
      </c>
      <c r="M244" s="5">
        <v>42866</v>
      </c>
      <c r="N244" s="4">
        <v>16.329999999999998</v>
      </c>
      <c r="O244" s="2">
        <f t="shared" si="27"/>
        <v>0.12999999999999901</v>
      </c>
      <c r="P244" s="13">
        <f t="shared" si="24"/>
        <v>450.00000000000108</v>
      </c>
      <c r="Q244" s="14">
        <f t="shared" si="30"/>
        <v>23025.000000000044</v>
      </c>
      <c r="R244">
        <f t="shared" si="21"/>
        <v>0</v>
      </c>
    </row>
    <row r="245" spans="2:18" x14ac:dyDescent="0.35">
      <c r="B245" s="5">
        <f t="shared" si="28"/>
        <v>42880</v>
      </c>
      <c r="C245" s="5">
        <v>42867</v>
      </c>
      <c r="D245" s="4">
        <v>1233.25</v>
      </c>
      <c r="E245" s="4">
        <v>75</v>
      </c>
      <c r="F245" s="4">
        <f t="shared" si="22"/>
        <v>7875</v>
      </c>
      <c r="G245" s="4">
        <v>86</v>
      </c>
      <c r="H245" s="4">
        <f t="shared" si="29"/>
        <v>0</v>
      </c>
      <c r="I245" s="4">
        <f t="shared" si="26"/>
        <v>1.6515111903906643E-2</v>
      </c>
      <c r="J245" s="4">
        <f t="shared" si="25"/>
        <v>20.200000000000045</v>
      </c>
      <c r="K245" s="4"/>
      <c r="L245" s="5">
        <f t="shared" si="23"/>
        <v>42880</v>
      </c>
      <c r="M245" s="5">
        <v>42867</v>
      </c>
      <c r="N245" s="4">
        <v>16.46</v>
      </c>
      <c r="O245" s="2">
        <f t="shared" si="27"/>
        <v>0.13000000000000256</v>
      </c>
      <c r="P245" s="13">
        <f t="shared" si="24"/>
        <v>349.99999999999966</v>
      </c>
      <c r="Q245" s="14">
        <f t="shared" si="30"/>
        <v>8225</v>
      </c>
      <c r="R245">
        <f t="shared" ref="R245:R308" si="31">IF(Q245&gt;$T$114,0,1)</f>
        <v>0</v>
      </c>
    </row>
    <row r="246" spans="2:18" x14ac:dyDescent="0.35">
      <c r="B246" s="5">
        <f t="shared" si="28"/>
        <v>42881</v>
      </c>
      <c r="C246" s="5">
        <v>42869</v>
      </c>
      <c r="D246" s="4">
        <v>1226.25</v>
      </c>
      <c r="E246" s="4">
        <v>74</v>
      </c>
      <c r="F246" s="4">
        <f t="shared" ref="F246:F309" si="32">(VLOOKUP(B246,$C$117:$D$319,2,TRUE)-D246)*500</f>
        <v>20399.999999999978</v>
      </c>
      <c r="G246" s="4">
        <v>87</v>
      </c>
      <c r="H246" s="4">
        <f t="shared" si="29"/>
        <v>0</v>
      </c>
      <c r="I246" s="4">
        <f t="shared" si="26"/>
        <v>-5.6922292342740377E-3</v>
      </c>
      <c r="J246" s="4">
        <f t="shared" si="25"/>
        <v>-7</v>
      </c>
      <c r="K246" s="4"/>
      <c r="L246" s="5">
        <f t="shared" ref="L246:L309" si="33">WORKDAY(M245,10)</f>
        <v>42881</v>
      </c>
      <c r="M246" s="5">
        <v>42869</v>
      </c>
      <c r="N246" s="4">
        <v>16.46</v>
      </c>
      <c r="O246" s="2">
        <f t="shared" si="27"/>
        <v>0</v>
      </c>
      <c r="P246" s="13">
        <f t="shared" ref="P246:P309" si="34">(VLOOKUP(L246,$M$117:$N$319,2,TRUE)-N246)*500</f>
        <v>445.00000000000028</v>
      </c>
      <c r="Q246" s="14">
        <f t="shared" si="30"/>
        <v>20844.999999999978</v>
      </c>
      <c r="R246">
        <f t="shared" si="31"/>
        <v>0</v>
      </c>
    </row>
    <row r="247" spans="2:18" x14ac:dyDescent="0.35">
      <c r="B247" s="5">
        <f t="shared" si="28"/>
        <v>42881</v>
      </c>
      <c r="C247" s="5">
        <v>42870</v>
      </c>
      <c r="D247" s="4">
        <v>1230.73</v>
      </c>
      <c r="E247" s="4">
        <v>73</v>
      </c>
      <c r="F247" s="4">
        <f t="shared" si="32"/>
        <v>18159.999999999967</v>
      </c>
      <c r="G247" s="4">
        <v>88</v>
      </c>
      <c r="H247" s="4">
        <f t="shared" si="29"/>
        <v>0</v>
      </c>
      <c r="I247" s="4">
        <f t="shared" si="26"/>
        <v>3.6467573727900771E-3</v>
      </c>
      <c r="J247" s="4">
        <f t="shared" si="25"/>
        <v>4.4800000000000182</v>
      </c>
      <c r="K247" s="4"/>
      <c r="L247" s="5">
        <f t="shared" si="33"/>
        <v>42881</v>
      </c>
      <c r="M247" s="5">
        <v>42870</v>
      </c>
      <c r="N247" s="4">
        <v>16.63</v>
      </c>
      <c r="O247" s="2">
        <f t="shared" si="27"/>
        <v>0.16999999999999815</v>
      </c>
      <c r="P247" s="13">
        <f t="shared" si="34"/>
        <v>360.00000000000119</v>
      </c>
      <c r="Q247" s="14">
        <f t="shared" si="30"/>
        <v>18519.999999999967</v>
      </c>
      <c r="R247">
        <f t="shared" si="31"/>
        <v>0</v>
      </c>
    </row>
    <row r="248" spans="2:18" x14ac:dyDescent="0.35">
      <c r="B248" s="5">
        <f t="shared" si="28"/>
        <v>42884</v>
      </c>
      <c r="C248" s="5">
        <v>42871</v>
      </c>
      <c r="D248" s="4">
        <v>1241.75</v>
      </c>
      <c r="E248" s="4">
        <v>72</v>
      </c>
      <c r="F248" s="4">
        <f t="shared" si="32"/>
        <v>14850.000000000022</v>
      </c>
      <c r="G248" s="4">
        <v>89</v>
      </c>
      <c r="H248" s="4">
        <f t="shared" si="29"/>
        <v>0</v>
      </c>
      <c r="I248" s="4">
        <f t="shared" si="26"/>
        <v>8.9141857350965026E-3</v>
      </c>
      <c r="J248" s="4">
        <f t="shared" si="25"/>
        <v>11.019999999999982</v>
      </c>
      <c r="K248" s="4"/>
      <c r="L248" s="5">
        <f t="shared" si="33"/>
        <v>42884</v>
      </c>
      <c r="M248" s="5">
        <v>42871</v>
      </c>
      <c r="N248" s="4">
        <v>16.86</v>
      </c>
      <c r="O248" s="2">
        <f t="shared" si="27"/>
        <v>0.23000000000000043</v>
      </c>
      <c r="P248" s="13">
        <f t="shared" si="34"/>
        <v>290.00000000000091</v>
      </c>
      <c r="Q248" s="14">
        <f t="shared" si="30"/>
        <v>15140.000000000022</v>
      </c>
      <c r="R248">
        <f t="shared" si="31"/>
        <v>0</v>
      </c>
    </row>
    <row r="249" spans="2:18" x14ac:dyDescent="0.35">
      <c r="B249" s="5">
        <f t="shared" si="28"/>
        <v>42885</v>
      </c>
      <c r="C249" s="5">
        <v>42872</v>
      </c>
      <c r="D249" s="4">
        <v>1260.73</v>
      </c>
      <c r="E249" s="4">
        <v>71</v>
      </c>
      <c r="F249" s="4">
        <f t="shared" si="32"/>
        <v>4384.9999999999909</v>
      </c>
      <c r="G249" s="4">
        <v>90</v>
      </c>
      <c r="H249" s="4">
        <f t="shared" si="29"/>
        <v>0</v>
      </c>
      <c r="I249" s="4">
        <f t="shared" si="26"/>
        <v>1.5169243270277022E-2</v>
      </c>
      <c r="J249" s="4">
        <f t="shared" si="25"/>
        <v>18.980000000000018</v>
      </c>
      <c r="K249" s="4"/>
      <c r="L249" s="5">
        <f t="shared" si="33"/>
        <v>42885</v>
      </c>
      <c r="M249" s="5">
        <v>42872</v>
      </c>
      <c r="N249" s="4">
        <v>16.899999999999999</v>
      </c>
      <c r="O249" s="2">
        <f t="shared" si="27"/>
        <v>3.9999999999999147E-2</v>
      </c>
      <c r="P249" s="13">
        <f t="shared" si="34"/>
        <v>250</v>
      </c>
      <c r="Q249" s="14">
        <f t="shared" si="30"/>
        <v>4634.9999999999909</v>
      </c>
      <c r="R249">
        <f t="shared" si="31"/>
        <v>0</v>
      </c>
    </row>
    <row r="250" spans="2:18" x14ac:dyDescent="0.35">
      <c r="B250" s="5">
        <f t="shared" si="28"/>
        <v>42886</v>
      </c>
      <c r="C250" s="5">
        <v>42873</v>
      </c>
      <c r="D250" s="4">
        <v>1245.95</v>
      </c>
      <c r="E250" s="4">
        <v>70</v>
      </c>
      <c r="F250" s="4">
        <f t="shared" si="32"/>
        <v>14774.999999999978</v>
      </c>
      <c r="G250" s="4">
        <v>91</v>
      </c>
      <c r="H250" s="4">
        <f t="shared" si="29"/>
        <v>0</v>
      </c>
      <c r="I250" s="4">
        <f t="shared" si="26"/>
        <v>-1.1792627126419042E-2</v>
      </c>
      <c r="J250" s="4">
        <f t="shared" si="25"/>
        <v>-14.779999999999973</v>
      </c>
      <c r="K250" s="4"/>
      <c r="L250" s="5">
        <f t="shared" si="33"/>
        <v>42886</v>
      </c>
      <c r="M250" s="5">
        <v>42873</v>
      </c>
      <c r="N250" s="4">
        <v>16.579999999999998</v>
      </c>
      <c r="O250" s="2">
        <f t="shared" si="27"/>
        <v>-0.32000000000000028</v>
      </c>
      <c r="P250" s="13">
        <f t="shared" si="34"/>
        <v>375</v>
      </c>
      <c r="Q250" s="14">
        <f t="shared" si="30"/>
        <v>15149.999999999978</v>
      </c>
      <c r="R250">
        <f t="shared" si="31"/>
        <v>0</v>
      </c>
    </row>
    <row r="251" spans="2:18" x14ac:dyDescent="0.35">
      <c r="B251" s="5">
        <f t="shared" si="28"/>
        <v>42887</v>
      </c>
      <c r="C251" s="5">
        <v>42874</v>
      </c>
      <c r="D251" s="4">
        <v>1255.55</v>
      </c>
      <c r="E251" s="4">
        <v>69</v>
      </c>
      <c r="F251" s="4">
        <f t="shared" si="32"/>
        <v>5050.0000000000682</v>
      </c>
      <c r="G251" s="4">
        <v>92</v>
      </c>
      <c r="H251" s="4">
        <f t="shared" si="29"/>
        <v>0</v>
      </c>
      <c r="I251" s="4">
        <f t="shared" si="26"/>
        <v>7.6754324443442101E-3</v>
      </c>
      <c r="J251" s="4">
        <f t="shared" si="25"/>
        <v>9.5999999999999091</v>
      </c>
      <c r="K251" s="4"/>
      <c r="L251" s="5">
        <f t="shared" si="33"/>
        <v>42887</v>
      </c>
      <c r="M251" s="5">
        <v>42874</v>
      </c>
      <c r="N251" s="4">
        <v>16.87</v>
      </c>
      <c r="O251" s="2">
        <f t="shared" si="27"/>
        <v>0.2900000000000027</v>
      </c>
      <c r="P251" s="13">
        <f t="shared" si="34"/>
        <v>229.99999999999864</v>
      </c>
      <c r="Q251" s="14">
        <f t="shared" si="30"/>
        <v>5280.0000000000673</v>
      </c>
      <c r="R251">
        <f t="shared" si="31"/>
        <v>0</v>
      </c>
    </row>
    <row r="252" spans="2:18" x14ac:dyDescent="0.35">
      <c r="B252" s="5">
        <f t="shared" si="28"/>
        <v>42888</v>
      </c>
      <c r="C252" s="5">
        <v>42876</v>
      </c>
      <c r="D252" s="4">
        <v>1255.55</v>
      </c>
      <c r="E252" s="4">
        <v>68</v>
      </c>
      <c r="F252" s="4">
        <f t="shared" si="32"/>
        <v>12215.000000000033</v>
      </c>
      <c r="G252" s="4">
        <v>93</v>
      </c>
      <c r="H252" s="4">
        <f t="shared" si="29"/>
        <v>0</v>
      </c>
      <c r="I252" s="4">
        <f t="shared" si="26"/>
        <v>0</v>
      </c>
      <c r="J252" s="4">
        <f t="shared" si="25"/>
        <v>0</v>
      </c>
      <c r="K252" s="4"/>
      <c r="L252" s="5">
        <f t="shared" si="33"/>
        <v>42888</v>
      </c>
      <c r="M252" s="5">
        <v>42876</v>
      </c>
      <c r="N252" s="4">
        <v>16.87</v>
      </c>
      <c r="O252" s="2">
        <f t="shared" si="27"/>
        <v>0</v>
      </c>
      <c r="P252" s="13">
        <f t="shared" si="34"/>
        <v>384.99999999999977</v>
      </c>
      <c r="Q252" s="14">
        <f t="shared" si="30"/>
        <v>12600.000000000033</v>
      </c>
      <c r="R252">
        <f t="shared" si="31"/>
        <v>0</v>
      </c>
    </row>
    <row r="253" spans="2:18" x14ac:dyDescent="0.35">
      <c r="B253" s="5">
        <f t="shared" si="28"/>
        <v>42888</v>
      </c>
      <c r="C253" s="5">
        <v>42877</v>
      </c>
      <c r="D253" s="4">
        <v>1260.45</v>
      </c>
      <c r="E253" s="4">
        <v>67</v>
      </c>
      <c r="F253" s="4">
        <f t="shared" si="32"/>
        <v>9764.9999999999854</v>
      </c>
      <c r="G253" s="4">
        <v>94</v>
      </c>
      <c r="H253" s="4">
        <f t="shared" si="29"/>
        <v>0</v>
      </c>
      <c r="I253" s="4">
        <f t="shared" si="26"/>
        <v>3.8950764666747517E-3</v>
      </c>
      <c r="J253" s="4">
        <f t="shared" si="25"/>
        <v>4.9000000000000909</v>
      </c>
      <c r="K253" s="4"/>
      <c r="L253" s="5">
        <f t="shared" si="33"/>
        <v>42888</v>
      </c>
      <c r="M253" s="5">
        <v>42877</v>
      </c>
      <c r="N253" s="4">
        <v>17.16</v>
      </c>
      <c r="O253" s="2">
        <f t="shared" si="27"/>
        <v>0.28999999999999915</v>
      </c>
      <c r="P253" s="13">
        <f t="shared" si="34"/>
        <v>240.00000000000023</v>
      </c>
      <c r="Q253" s="14">
        <f t="shared" si="30"/>
        <v>10004.999999999985</v>
      </c>
      <c r="R253">
        <f t="shared" si="31"/>
        <v>0</v>
      </c>
    </row>
    <row r="254" spans="2:18" x14ac:dyDescent="0.35">
      <c r="B254" s="5">
        <f t="shared" si="28"/>
        <v>42891</v>
      </c>
      <c r="C254" s="5">
        <v>42878</v>
      </c>
      <c r="D254" s="4">
        <v>1251.1500000000001</v>
      </c>
      <c r="E254" s="4">
        <v>66</v>
      </c>
      <c r="F254" s="4">
        <f t="shared" si="32"/>
        <v>14399.999999999978</v>
      </c>
      <c r="G254" s="4">
        <v>95</v>
      </c>
      <c r="H254" s="4">
        <f t="shared" si="29"/>
        <v>0</v>
      </c>
      <c r="I254" s="4">
        <f t="shared" si="26"/>
        <v>-7.4056716866062189E-3</v>
      </c>
      <c r="J254" s="4">
        <f t="shared" si="25"/>
        <v>-9.2999999999999545</v>
      </c>
      <c r="K254" s="4"/>
      <c r="L254" s="5">
        <f t="shared" si="33"/>
        <v>42891</v>
      </c>
      <c r="M254" s="5">
        <v>42878</v>
      </c>
      <c r="N254" s="4">
        <v>17.07</v>
      </c>
      <c r="O254" s="2">
        <f t="shared" si="27"/>
        <v>-8.9999999999999858E-2</v>
      </c>
      <c r="P254" s="13">
        <f t="shared" si="34"/>
        <v>300.00000000000068</v>
      </c>
      <c r="Q254" s="14">
        <f t="shared" si="30"/>
        <v>14699.999999999978</v>
      </c>
      <c r="R254">
        <f t="shared" si="31"/>
        <v>0</v>
      </c>
    </row>
    <row r="255" spans="2:18" x14ac:dyDescent="0.35">
      <c r="B255" s="5">
        <f t="shared" si="28"/>
        <v>42892</v>
      </c>
      <c r="C255" s="5">
        <v>42879</v>
      </c>
      <c r="D255" s="4">
        <v>1258.2</v>
      </c>
      <c r="E255" s="4">
        <v>65</v>
      </c>
      <c r="F255" s="4">
        <f t="shared" si="32"/>
        <v>20274.999999999978</v>
      </c>
      <c r="G255" s="4">
        <v>96</v>
      </c>
      <c r="H255" s="4">
        <f t="shared" si="29"/>
        <v>0</v>
      </c>
      <c r="I255" s="4">
        <f t="shared" si="26"/>
        <v>5.6189997801991964E-3</v>
      </c>
      <c r="J255" s="4">
        <f t="shared" si="25"/>
        <v>7.0499999999999545</v>
      </c>
      <c r="K255" s="4"/>
      <c r="L255" s="5">
        <f t="shared" si="33"/>
        <v>42892</v>
      </c>
      <c r="M255" s="5">
        <v>42879</v>
      </c>
      <c r="N255" s="4">
        <v>17.23</v>
      </c>
      <c r="O255" s="2">
        <f t="shared" si="27"/>
        <v>0.16000000000000014</v>
      </c>
      <c r="P255" s="13">
        <f t="shared" si="34"/>
        <v>240.00000000000023</v>
      </c>
      <c r="Q255" s="14">
        <f t="shared" si="30"/>
        <v>20514.999999999978</v>
      </c>
      <c r="R255">
        <f t="shared" si="31"/>
        <v>0</v>
      </c>
    </row>
    <row r="256" spans="2:18" x14ac:dyDescent="0.35">
      <c r="B256" s="5">
        <f t="shared" si="28"/>
        <v>42893</v>
      </c>
      <c r="C256" s="5">
        <v>42880</v>
      </c>
      <c r="D256" s="4">
        <v>1249</v>
      </c>
      <c r="E256" s="4">
        <v>64</v>
      </c>
      <c r="F256" s="4">
        <f t="shared" si="32"/>
        <v>18965.000000000033</v>
      </c>
      <c r="G256" s="4">
        <v>97</v>
      </c>
      <c r="H256" s="4">
        <f t="shared" si="29"/>
        <v>0</v>
      </c>
      <c r="I256" s="4">
        <f t="shared" si="26"/>
        <v>-7.3388970103520634E-3</v>
      </c>
      <c r="J256" s="4">
        <f t="shared" si="25"/>
        <v>-9.2000000000000455</v>
      </c>
      <c r="K256" s="4"/>
      <c r="L256" s="5">
        <f t="shared" si="33"/>
        <v>42893</v>
      </c>
      <c r="M256" s="5">
        <v>42880</v>
      </c>
      <c r="N256" s="4">
        <v>17.16</v>
      </c>
      <c r="O256" s="2">
        <f t="shared" si="27"/>
        <v>-7.0000000000000284E-2</v>
      </c>
      <c r="P256" s="13">
        <f t="shared" si="34"/>
        <v>214.99999999999986</v>
      </c>
      <c r="Q256" s="14">
        <f t="shared" si="30"/>
        <v>19180.000000000033</v>
      </c>
      <c r="R256">
        <f t="shared" si="31"/>
        <v>0</v>
      </c>
    </row>
    <row r="257" spans="2:18" x14ac:dyDescent="0.35">
      <c r="B257" s="5">
        <f t="shared" si="28"/>
        <v>42894</v>
      </c>
      <c r="C257" s="5">
        <v>42881</v>
      </c>
      <c r="D257" s="4">
        <v>1267.05</v>
      </c>
      <c r="E257" s="4">
        <v>63</v>
      </c>
      <c r="F257" s="4">
        <f t="shared" si="32"/>
        <v>5800.0000000000682</v>
      </c>
      <c r="G257" s="4">
        <v>98</v>
      </c>
      <c r="H257" s="4">
        <f t="shared" si="29"/>
        <v>0</v>
      </c>
      <c r="I257" s="4">
        <f t="shared" si="26"/>
        <v>1.4348132716037298E-2</v>
      </c>
      <c r="J257" s="4">
        <f t="shared" si="25"/>
        <v>18.049999999999955</v>
      </c>
      <c r="K257" s="4"/>
      <c r="L257" s="5">
        <f t="shared" si="33"/>
        <v>42894</v>
      </c>
      <c r="M257" s="5">
        <v>42881</v>
      </c>
      <c r="N257" s="4">
        <v>17.350000000000001</v>
      </c>
      <c r="O257" s="2">
        <f t="shared" si="27"/>
        <v>0.19000000000000128</v>
      </c>
      <c r="P257" s="13">
        <f t="shared" si="34"/>
        <v>35.000000000000142</v>
      </c>
      <c r="Q257" s="14">
        <f t="shared" si="30"/>
        <v>5835.0000000000682</v>
      </c>
      <c r="R257">
        <f t="shared" si="31"/>
        <v>0</v>
      </c>
    </row>
    <row r="258" spans="2:18" x14ac:dyDescent="0.35">
      <c r="B258" s="5">
        <f t="shared" si="28"/>
        <v>42895</v>
      </c>
      <c r="C258" s="5">
        <v>42883</v>
      </c>
      <c r="D258" s="4">
        <v>1267.05</v>
      </c>
      <c r="E258" s="4">
        <v>62</v>
      </c>
      <c r="F258" s="4">
        <f t="shared" si="32"/>
        <v>-324.99999999993179</v>
      </c>
      <c r="G258" s="4">
        <v>99</v>
      </c>
      <c r="H258" s="4">
        <f t="shared" si="29"/>
        <v>0</v>
      </c>
      <c r="I258" s="4">
        <f t="shared" si="26"/>
        <v>0</v>
      </c>
      <c r="J258" s="4">
        <f t="shared" si="25"/>
        <v>0</v>
      </c>
      <c r="K258" s="4"/>
      <c r="L258" s="5">
        <f t="shared" si="33"/>
        <v>42895</v>
      </c>
      <c r="M258" s="5">
        <v>42883</v>
      </c>
      <c r="N258" s="4">
        <v>17.350000000000001</v>
      </c>
      <c r="O258" s="2">
        <f t="shared" si="27"/>
        <v>0</v>
      </c>
      <c r="P258" s="13">
        <f t="shared" si="34"/>
        <v>-75.000000000001066</v>
      </c>
      <c r="Q258" s="14">
        <f t="shared" si="30"/>
        <v>-399.99999999993287</v>
      </c>
      <c r="R258">
        <f t="shared" si="31"/>
        <v>0</v>
      </c>
    </row>
    <row r="259" spans="2:18" x14ac:dyDescent="0.35">
      <c r="B259" s="5">
        <f t="shared" si="28"/>
        <v>42895</v>
      </c>
      <c r="C259" s="5">
        <v>42884</v>
      </c>
      <c r="D259" s="4">
        <v>1271.45</v>
      </c>
      <c r="E259" s="4">
        <v>61</v>
      </c>
      <c r="F259" s="4">
        <f t="shared" si="32"/>
        <v>-2524.9999999999773</v>
      </c>
      <c r="G259" s="4">
        <v>100</v>
      </c>
      <c r="H259" s="4">
        <f t="shared" si="29"/>
        <v>0</v>
      </c>
      <c r="I259" s="4">
        <f t="shared" si="26"/>
        <v>3.4666176138617999E-3</v>
      </c>
      <c r="J259" s="4">
        <f t="shared" ref="J259:J319" si="35">D259-D258</f>
        <v>4.4000000000000909</v>
      </c>
      <c r="K259" s="4"/>
      <c r="L259" s="5">
        <f t="shared" si="33"/>
        <v>42895</v>
      </c>
      <c r="M259" s="5">
        <v>42884</v>
      </c>
      <c r="N259" s="4">
        <v>17.440000000000001</v>
      </c>
      <c r="O259" s="2">
        <f t="shared" si="27"/>
        <v>8.9999999999999858E-2</v>
      </c>
      <c r="P259" s="13">
        <f t="shared" si="34"/>
        <v>-120.00000000000099</v>
      </c>
      <c r="Q259" s="14">
        <f t="shared" si="30"/>
        <v>-2644.9999999999782</v>
      </c>
      <c r="R259">
        <f t="shared" si="31"/>
        <v>0</v>
      </c>
    </row>
    <row r="260" spans="2:18" x14ac:dyDescent="0.35">
      <c r="B260" s="5">
        <f t="shared" si="28"/>
        <v>42898</v>
      </c>
      <c r="C260" s="5">
        <v>42885</v>
      </c>
      <c r="D260" s="4">
        <v>1269.5</v>
      </c>
      <c r="E260" s="4">
        <v>60</v>
      </c>
      <c r="F260" s="4">
        <f t="shared" si="32"/>
        <v>-3125</v>
      </c>
      <c r="G260" s="4">
        <v>101</v>
      </c>
      <c r="H260" s="4">
        <f t="shared" si="29"/>
        <v>0</v>
      </c>
      <c r="I260" s="4">
        <f t="shared" ref="I260:I319" si="36">LN(D260)-LN(D259)</f>
        <v>-1.5348593107438191E-3</v>
      </c>
      <c r="J260" s="4">
        <f t="shared" si="35"/>
        <v>-1.9500000000000455</v>
      </c>
      <c r="K260" s="4"/>
      <c r="L260" s="5">
        <f t="shared" si="33"/>
        <v>42898</v>
      </c>
      <c r="M260" s="5">
        <v>42885</v>
      </c>
      <c r="N260" s="4">
        <v>17.399999999999999</v>
      </c>
      <c r="O260" s="2">
        <f t="shared" ref="O260:O319" si="37">N260-N259</f>
        <v>-4.00000000000027E-2</v>
      </c>
      <c r="P260" s="13">
        <f t="shared" si="34"/>
        <v>-289.99999999999915</v>
      </c>
      <c r="Q260" s="14">
        <f t="shared" si="30"/>
        <v>-3414.9999999999991</v>
      </c>
      <c r="R260">
        <f t="shared" si="31"/>
        <v>0</v>
      </c>
    </row>
    <row r="261" spans="2:18" x14ac:dyDescent="0.35">
      <c r="B261" s="5">
        <f t="shared" si="28"/>
        <v>42899</v>
      </c>
      <c r="C261" s="5">
        <v>42886</v>
      </c>
      <c r="D261" s="4">
        <v>1275.5</v>
      </c>
      <c r="E261" s="4">
        <v>59</v>
      </c>
      <c r="F261" s="4">
        <f t="shared" si="32"/>
        <v>-4825.0000000000455</v>
      </c>
      <c r="G261" s="4">
        <v>102</v>
      </c>
      <c r="H261" s="4">
        <f t="shared" si="29"/>
        <v>0</v>
      </c>
      <c r="I261" s="4">
        <f t="shared" si="36"/>
        <v>4.7151364371336157E-3</v>
      </c>
      <c r="J261" s="4">
        <f t="shared" si="35"/>
        <v>6</v>
      </c>
      <c r="K261" s="4"/>
      <c r="L261" s="5">
        <f t="shared" si="33"/>
        <v>42899</v>
      </c>
      <c r="M261" s="5">
        <v>42886</v>
      </c>
      <c r="N261" s="4">
        <v>17.329999999999998</v>
      </c>
      <c r="O261" s="2">
        <f t="shared" si="37"/>
        <v>-7.0000000000000284E-2</v>
      </c>
      <c r="P261" s="13">
        <f t="shared" si="34"/>
        <v>-214.99999999999986</v>
      </c>
      <c r="Q261" s="14">
        <f t="shared" si="30"/>
        <v>-5040.0000000000455</v>
      </c>
      <c r="R261">
        <f t="shared" si="31"/>
        <v>0</v>
      </c>
    </row>
    <row r="262" spans="2:18" x14ac:dyDescent="0.35">
      <c r="B262" s="5">
        <f t="shared" si="28"/>
        <v>42900</v>
      </c>
      <c r="C262" s="5">
        <v>42887</v>
      </c>
      <c r="D262" s="4">
        <v>1265.6500000000001</v>
      </c>
      <c r="E262" s="4">
        <v>58</v>
      </c>
      <c r="F262" s="4">
        <f t="shared" si="32"/>
        <v>7899.9999999999773</v>
      </c>
      <c r="G262" s="4">
        <v>103</v>
      </c>
      <c r="H262" s="4">
        <f t="shared" si="29"/>
        <v>0</v>
      </c>
      <c r="I262" s="4">
        <f t="shared" si="36"/>
        <v>-7.7524343956323349E-3</v>
      </c>
      <c r="J262" s="4">
        <f t="shared" si="35"/>
        <v>-9.8499999999999091</v>
      </c>
      <c r="K262" s="4"/>
      <c r="L262" s="5">
        <f t="shared" si="33"/>
        <v>42900</v>
      </c>
      <c r="M262" s="5">
        <v>42887</v>
      </c>
      <c r="N262" s="4">
        <v>17.329999999999998</v>
      </c>
      <c r="O262" s="2">
        <f t="shared" si="37"/>
        <v>0</v>
      </c>
      <c r="P262" s="13">
        <f t="shared" si="34"/>
        <v>-209.99999999999909</v>
      </c>
      <c r="Q262" s="14">
        <f t="shared" si="30"/>
        <v>7689.9999999999782</v>
      </c>
      <c r="R262">
        <f t="shared" si="31"/>
        <v>0</v>
      </c>
    </row>
    <row r="263" spans="2:18" x14ac:dyDescent="0.35">
      <c r="B263" s="5">
        <f t="shared" si="28"/>
        <v>42901</v>
      </c>
      <c r="C263" s="5">
        <v>42888</v>
      </c>
      <c r="D263" s="4">
        <v>1279.98</v>
      </c>
      <c r="E263" s="4">
        <v>57</v>
      </c>
      <c r="F263" s="4">
        <f t="shared" si="32"/>
        <v>-12990.000000000009</v>
      </c>
      <c r="G263" s="4">
        <v>104</v>
      </c>
      <c r="H263" s="4">
        <f t="shared" si="29"/>
        <v>0</v>
      </c>
      <c r="I263" s="4">
        <f t="shared" si="36"/>
        <v>1.1258628605356868E-2</v>
      </c>
      <c r="J263" s="4">
        <f t="shared" si="35"/>
        <v>14.329999999999927</v>
      </c>
      <c r="K263" s="4"/>
      <c r="L263" s="5">
        <f t="shared" si="33"/>
        <v>42901</v>
      </c>
      <c r="M263" s="5">
        <v>42888</v>
      </c>
      <c r="N263" s="4">
        <v>17.64</v>
      </c>
      <c r="O263" s="2">
        <f t="shared" si="37"/>
        <v>0.31000000000000227</v>
      </c>
      <c r="P263" s="13">
        <f t="shared" si="34"/>
        <v>-445.00000000000028</v>
      </c>
      <c r="Q263" s="14">
        <f t="shared" si="30"/>
        <v>-13435.000000000009</v>
      </c>
      <c r="R263">
        <f t="shared" si="31"/>
        <v>0</v>
      </c>
    </row>
    <row r="264" spans="2:18" x14ac:dyDescent="0.35">
      <c r="B264" s="5">
        <f t="shared" si="28"/>
        <v>42902</v>
      </c>
      <c r="C264" s="5">
        <v>42891</v>
      </c>
      <c r="D264" s="4">
        <v>1279.95</v>
      </c>
      <c r="E264" s="4">
        <v>56</v>
      </c>
      <c r="F264" s="4">
        <f t="shared" si="32"/>
        <v>-13159.999999999967</v>
      </c>
      <c r="G264" s="4">
        <v>105</v>
      </c>
      <c r="H264" s="4">
        <f t="shared" si="29"/>
        <v>1</v>
      </c>
      <c r="I264" s="4">
        <f t="shared" si="36"/>
        <v>-2.343814088767715E-5</v>
      </c>
      <c r="J264" s="4">
        <f t="shared" si="35"/>
        <v>-2.9999999999972715E-2</v>
      </c>
      <c r="K264" s="4"/>
      <c r="L264" s="5">
        <f t="shared" si="33"/>
        <v>42902</v>
      </c>
      <c r="M264" s="5">
        <v>42891</v>
      </c>
      <c r="N264" s="4">
        <v>17.670000000000002</v>
      </c>
      <c r="O264" s="2">
        <f t="shared" si="37"/>
        <v>3.0000000000001137E-2</v>
      </c>
      <c r="P264" s="13">
        <f t="shared" si="34"/>
        <v>-525.00000000000034</v>
      </c>
      <c r="Q264" s="14">
        <f t="shared" si="30"/>
        <v>-13684.999999999967</v>
      </c>
      <c r="R264">
        <f t="shared" si="31"/>
        <v>0</v>
      </c>
    </row>
    <row r="265" spans="2:18" x14ac:dyDescent="0.35">
      <c r="B265" s="5">
        <f t="shared" si="28"/>
        <v>42905</v>
      </c>
      <c r="C265" s="5">
        <v>42892</v>
      </c>
      <c r="D265" s="4">
        <v>1298.75</v>
      </c>
      <c r="E265" s="4">
        <v>55</v>
      </c>
      <c r="F265" s="4">
        <f t="shared" si="32"/>
        <v>-27750</v>
      </c>
      <c r="G265" s="4">
        <v>106</v>
      </c>
      <c r="H265" s="4">
        <f t="shared" si="29"/>
        <v>1</v>
      </c>
      <c r="I265" s="4">
        <f t="shared" si="36"/>
        <v>1.4581248762733701E-2</v>
      </c>
      <c r="J265" s="4">
        <f t="shared" si="35"/>
        <v>18.799999999999955</v>
      </c>
      <c r="K265" s="4"/>
      <c r="L265" s="5">
        <f t="shared" si="33"/>
        <v>42905</v>
      </c>
      <c r="M265" s="5">
        <v>42892</v>
      </c>
      <c r="N265" s="4">
        <v>17.71</v>
      </c>
      <c r="O265" s="2">
        <f t="shared" si="37"/>
        <v>3.9999999999999147E-2</v>
      </c>
      <c r="P265" s="13">
        <f t="shared" si="34"/>
        <v>-660.00000000000011</v>
      </c>
      <c r="Q265" s="14">
        <f t="shared" si="30"/>
        <v>-28410</v>
      </c>
      <c r="R265">
        <f t="shared" si="31"/>
        <v>0</v>
      </c>
    </row>
    <row r="266" spans="2:18" x14ac:dyDescent="0.35">
      <c r="B266" s="5">
        <f t="shared" si="28"/>
        <v>42906</v>
      </c>
      <c r="C266" s="5">
        <v>42893</v>
      </c>
      <c r="D266" s="4">
        <v>1286.93</v>
      </c>
      <c r="E266" s="4">
        <v>54</v>
      </c>
      <c r="F266" s="4">
        <f t="shared" si="32"/>
        <v>-23340.000000000033</v>
      </c>
      <c r="G266" s="4">
        <v>107</v>
      </c>
      <c r="H266" s="4">
        <f t="shared" si="29"/>
        <v>1</v>
      </c>
      <c r="I266" s="4">
        <f t="shared" si="36"/>
        <v>-9.1427263508929713E-3</v>
      </c>
      <c r="J266" s="4">
        <f t="shared" si="35"/>
        <v>-11.819999999999936</v>
      </c>
      <c r="K266" s="4"/>
      <c r="L266" s="5">
        <f t="shared" si="33"/>
        <v>42906</v>
      </c>
      <c r="M266" s="5">
        <v>42893</v>
      </c>
      <c r="N266" s="4">
        <v>17.59</v>
      </c>
      <c r="O266" s="2">
        <f t="shared" si="37"/>
        <v>-0.12000000000000099</v>
      </c>
      <c r="P266" s="13">
        <f t="shared" si="34"/>
        <v>-605.00000000000045</v>
      </c>
      <c r="Q266" s="14">
        <f t="shared" si="30"/>
        <v>-23945.000000000033</v>
      </c>
      <c r="R266">
        <f t="shared" si="31"/>
        <v>0</v>
      </c>
    </row>
    <row r="267" spans="2:18" x14ac:dyDescent="0.35">
      <c r="B267" s="5">
        <f t="shared" si="28"/>
        <v>42907</v>
      </c>
      <c r="C267" s="5">
        <v>42894</v>
      </c>
      <c r="D267" s="4">
        <v>1278.6500000000001</v>
      </c>
      <c r="E267" s="4">
        <v>53</v>
      </c>
      <c r="F267" s="4">
        <f t="shared" si="32"/>
        <v>-16050.000000000069</v>
      </c>
      <c r="G267" s="4">
        <v>108</v>
      </c>
      <c r="H267" s="4">
        <f t="shared" si="29"/>
        <v>1</v>
      </c>
      <c r="I267" s="4">
        <f t="shared" si="36"/>
        <v>-6.4547032231185852E-3</v>
      </c>
      <c r="J267" s="4">
        <f t="shared" si="35"/>
        <v>-8.2799999999999727</v>
      </c>
      <c r="K267" s="4"/>
      <c r="L267" s="5">
        <f t="shared" si="33"/>
        <v>42907</v>
      </c>
      <c r="M267" s="5">
        <v>42894</v>
      </c>
      <c r="N267" s="4">
        <v>17.420000000000002</v>
      </c>
      <c r="O267" s="2">
        <f t="shared" si="37"/>
        <v>-0.16999999999999815</v>
      </c>
      <c r="P267" s="13">
        <f t="shared" si="34"/>
        <v>-465.00000000000165</v>
      </c>
      <c r="Q267" s="14">
        <f t="shared" si="30"/>
        <v>-16515.000000000069</v>
      </c>
      <c r="R267">
        <f t="shared" si="31"/>
        <v>0</v>
      </c>
    </row>
    <row r="268" spans="2:18" x14ac:dyDescent="0.35">
      <c r="B268" s="5">
        <f t="shared" si="28"/>
        <v>42908</v>
      </c>
      <c r="C268" s="5">
        <v>42895</v>
      </c>
      <c r="D268" s="4">
        <v>1266.4000000000001</v>
      </c>
      <c r="E268" s="4">
        <v>52</v>
      </c>
      <c r="F268" s="4">
        <f t="shared" si="32"/>
        <v>-3235.0000000000136</v>
      </c>
      <c r="G268" s="4">
        <v>109</v>
      </c>
      <c r="H268" s="4">
        <f t="shared" si="29"/>
        <v>0</v>
      </c>
      <c r="I268" s="4">
        <f t="shared" si="36"/>
        <v>-9.6266042726229628E-3</v>
      </c>
      <c r="J268" s="4">
        <f t="shared" si="35"/>
        <v>-12.25</v>
      </c>
      <c r="K268" s="4"/>
      <c r="L268" s="5">
        <f t="shared" si="33"/>
        <v>42908</v>
      </c>
      <c r="M268" s="5">
        <v>42895</v>
      </c>
      <c r="N268" s="4">
        <v>17.2</v>
      </c>
      <c r="O268" s="2">
        <f t="shared" si="37"/>
        <v>-0.22000000000000242</v>
      </c>
      <c r="P268" s="13">
        <f t="shared" si="34"/>
        <v>-359.99999999999943</v>
      </c>
      <c r="Q268" s="14">
        <f t="shared" si="30"/>
        <v>-3595.0000000000132</v>
      </c>
      <c r="R268">
        <f t="shared" si="31"/>
        <v>0</v>
      </c>
    </row>
    <row r="269" spans="2:18" x14ac:dyDescent="0.35">
      <c r="B269" s="5">
        <f t="shared" si="28"/>
        <v>42909</v>
      </c>
      <c r="C269" s="5">
        <v>42897</v>
      </c>
      <c r="D269" s="4">
        <v>1266.4000000000001</v>
      </c>
      <c r="E269" s="4">
        <v>51</v>
      </c>
      <c r="F269" s="4">
        <f t="shared" si="32"/>
        <v>-4750</v>
      </c>
      <c r="G269" s="4">
        <v>110</v>
      </c>
      <c r="H269" s="4">
        <f t="shared" si="29"/>
        <v>0</v>
      </c>
      <c r="I269" s="4">
        <f t="shared" si="36"/>
        <v>0</v>
      </c>
      <c r="J269" s="4">
        <f t="shared" si="35"/>
        <v>0</v>
      </c>
      <c r="K269" s="4"/>
      <c r="L269" s="5">
        <f t="shared" si="33"/>
        <v>42909</v>
      </c>
      <c r="M269" s="5">
        <v>42897</v>
      </c>
      <c r="N269" s="4">
        <v>17.2</v>
      </c>
      <c r="O269" s="2">
        <f t="shared" si="37"/>
        <v>0</v>
      </c>
      <c r="P269" s="13">
        <f t="shared" si="34"/>
        <v>-234.99999999999943</v>
      </c>
      <c r="Q269" s="14">
        <f t="shared" si="30"/>
        <v>-4984.9999999999991</v>
      </c>
      <c r="R269">
        <f t="shared" si="31"/>
        <v>0</v>
      </c>
    </row>
    <row r="270" spans="2:18" x14ac:dyDescent="0.35">
      <c r="B270" s="5">
        <f t="shared" si="28"/>
        <v>42909</v>
      </c>
      <c r="C270" s="5">
        <v>42898</v>
      </c>
      <c r="D270" s="4">
        <v>1263.25</v>
      </c>
      <c r="E270" s="4">
        <v>50</v>
      </c>
      <c r="F270" s="4">
        <f t="shared" si="32"/>
        <v>-3174.9999999999545</v>
      </c>
      <c r="G270" s="4">
        <v>111</v>
      </c>
      <c r="H270" s="4">
        <f t="shared" si="29"/>
        <v>0</v>
      </c>
      <c r="I270" s="4">
        <f t="shared" si="36"/>
        <v>-2.4904643947847305E-3</v>
      </c>
      <c r="J270" s="4">
        <f t="shared" si="35"/>
        <v>-3.1500000000000909</v>
      </c>
      <c r="K270" s="4"/>
      <c r="L270" s="5">
        <f t="shared" si="33"/>
        <v>42909</v>
      </c>
      <c r="M270" s="5">
        <v>42898</v>
      </c>
      <c r="N270" s="4">
        <v>16.82</v>
      </c>
      <c r="O270" s="2">
        <f t="shared" si="37"/>
        <v>-0.37999999999999901</v>
      </c>
      <c r="P270" s="13">
        <f t="shared" si="34"/>
        <v>-44.999999999999929</v>
      </c>
      <c r="Q270" s="14">
        <f t="shared" si="30"/>
        <v>-3219.9999999999545</v>
      </c>
      <c r="R270">
        <f t="shared" si="31"/>
        <v>0</v>
      </c>
    </row>
    <row r="271" spans="2:18" x14ac:dyDescent="0.35">
      <c r="B271" s="5">
        <f t="shared" si="28"/>
        <v>42912</v>
      </c>
      <c r="C271" s="5">
        <v>42899</v>
      </c>
      <c r="D271" s="4">
        <v>1265.8499999999999</v>
      </c>
      <c r="E271" s="4">
        <v>49</v>
      </c>
      <c r="F271" s="4">
        <f t="shared" si="32"/>
        <v>-10699.999999999931</v>
      </c>
      <c r="G271" s="4">
        <v>112</v>
      </c>
      <c r="H271" s="4">
        <f t="shared" si="29"/>
        <v>0</v>
      </c>
      <c r="I271" s="4">
        <f t="shared" si="36"/>
        <v>2.0560681000674208E-3</v>
      </c>
      <c r="J271" s="4">
        <f t="shared" si="35"/>
        <v>2.5999999999999091</v>
      </c>
      <c r="K271" s="4"/>
      <c r="L271" s="5">
        <f t="shared" si="33"/>
        <v>42912</v>
      </c>
      <c r="M271" s="5">
        <v>42899</v>
      </c>
      <c r="N271" s="4">
        <v>16.899999999999999</v>
      </c>
      <c r="O271" s="2">
        <f t="shared" si="37"/>
        <v>7.9999999999998295E-2</v>
      </c>
      <c r="P271" s="13">
        <f t="shared" si="34"/>
        <v>-285.00000000000011</v>
      </c>
      <c r="Q271" s="14">
        <f t="shared" si="30"/>
        <v>-10984.999999999931</v>
      </c>
      <c r="R271">
        <f t="shared" si="31"/>
        <v>0</v>
      </c>
    </row>
    <row r="272" spans="2:18" x14ac:dyDescent="0.35">
      <c r="B272" s="5">
        <f t="shared" si="28"/>
        <v>42913</v>
      </c>
      <c r="C272" s="5">
        <v>42900</v>
      </c>
      <c r="D272" s="4">
        <v>1281.45</v>
      </c>
      <c r="E272" s="4">
        <v>48</v>
      </c>
      <c r="F272" s="4">
        <f t="shared" si="32"/>
        <v>-18350.000000000022</v>
      </c>
      <c r="G272" s="4">
        <v>113</v>
      </c>
      <c r="H272" s="4">
        <f t="shared" si="29"/>
        <v>1</v>
      </c>
      <c r="I272" s="4">
        <f t="shared" si="36"/>
        <v>1.2248415993652451E-2</v>
      </c>
      <c r="J272" s="4">
        <f t="shared" si="35"/>
        <v>15.600000000000136</v>
      </c>
      <c r="K272" s="4"/>
      <c r="L272" s="5">
        <f t="shared" si="33"/>
        <v>42913</v>
      </c>
      <c r="M272" s="5">
        <v>42900</v>
      </c>
      <c r="N272" s="4">
        <v>16.91</v>
      </c>
      <c r="O272" s="2">
        <f t="shared" si="37"/>
        <v>1.0000000000001563E-2</v>
      </c>
      <c r="P272" s="13">
        <f t="shared" si="34"/>
        <v>-105.00000000000043</v>
      </c>
      <c r="Q272" s="14">
        <f t="shared" si="30"/>
        <v>-18455.000000000022</v>
      </c>
      <c r="R272">
        <f t="shared" si="31"/>
        <v>0</v>
      </c>
    </row>
    <row r="273" spans="2:18" x14ac:dyDescent="0.35">
      <c r="B273" s="5">
        <f t="shared" si="28"/>
        <v>42914</v>
      </c>
      <c r="C273" s="5">
        <v>42901</v>
      </c>
      <c r="D273" s="4">
        <v>1254</v>
      </c>
      <c r="E273" s="4">
        <v>47</v>
      </c>
      <c r="F273" s="4">
        <f t="shared" si="32"/>
        <v>-2335.0000000000364</v>
      </c>
      <c r="G273" s="4">
        <v>114</v>
      </c>
      <c r="H273" s="4">
        <f t="shared" si="29"/>
        <v>0</v>
      </c>
      <c r="I273" s="4">
        <f t="shared" si="36"/>
        <v>-2.1653807072871345E-2</v>
      </c>
      <c r="J273" s="4">
        <f t="shared" si="35"/>
        <v>-27.450000000000045</v>
      </c>
      <c r="K273" s="4"/>
      <c r="L273" s="5">
        <f t="shared" si="33"/>
        <v>42914</v>
      </c>
      <c r="M273" s="5">
        <v>42901</v>
      </c>
      <c r="N273" s="4">
        <v>16.75</v>
      </c>
      <c r="O273" s="2">
        <f t="shared" si="37"/>
        <v>-0.16000000000000014</v>
      </c>
      <c r="P273" s="13">
        <f t="shared" si="34"/>
        <v>29.999999999999361</v>
      </c>
      <c r="Q273" s="14">
        <f t="shared" si="30"/>
        <v>-2305.0000000000368</v>
      </c>
      <c r="R273">
        <f t="shared" si="31"/>
        <v>0</v>
      </c>
    </row>
    <row r="274" spans="2:18" x14ac:dyDescent="0.35">
      <c r="B274" s="5">
        <f t="shared" si="28"/>
        <v>42915</v>
      </c>
      <c r="C274" s="5">
        <v>42902</v>
      </c>
      <c r="D274" s="4">
        <v>1253.6300000000001</v>
      </c>
      <c r="E274" s="4">
        <v>46</v>
      </c>
      <c r="F274" s="4">
        <f t="shared" si="32"/>
        <v>-3950.0000000000455</v>
      </c>
      <c r="G274" s="4">
        <v>115</v>
      </c>
      <c r="H274" s="4">
        <f t="shared" si="29"/>
        <v>0</v>
      </c>
      <c r="I274" s="4">
        <f t="shared" si="36"/>
        <v>-2.950993589045936E-4</v>
      </c>
      <c r="J274" s="4">
        <f t="shared" si="35"/>
        <v>-0.36999999999989086</v>
      </c>
      <c r="K274" s="4"/>
      <c r="L274" s="5">
        <f t="shared" si="33"/>
        <v>42915</v>
      </c>
      <c r="M274" s="5">
        <v>42902</v>
      </c>
      <c r="N274" s="4">
        <v>16.62</v>
      </c>
      <c r="O274" s="2">
        <f t="shared" si="37"/>
        <v>-0.12999999999999901</v>
      </c>
      <c r="P274" s="13">
        <f t="shared" si="34"/>
        <v>4.9999999999990052</v>
      </c>
      <c r="Q274" s="14">
        <f t="shared" si="30"/>
        <v>-3945.0000000000464</v>
      </c>
      <c r="R274">
        <f t="shared" si="31"/>
        <v>0</v>
      </c>
    </row>
    <row r="275" spans="2:18" x14ac:dyDescent="0.35">
      <c r="B275" s="5">
        <f t="shared" si="28"/>
        <v>42916</v>
      </c>
      <c r="C275" s="5">
        <v>42905</v>
      </c>
      <c r="D275" s="4">
        <v>1243.25</v>
      </c>
      <c r="E275" s="4">
        <v>45</v>
      </c>
      <c r="F275" s="4">
        <f t="shared" si="32"/>
        <v>-825.00000000004547</v>
      </c>
      <c r="G275" s="4">
        <v>116</v>
      </c>
      <c r="H275" s="4">
        <f t="shared" si="29"/>
        <v>0</v>
      </c>
      <c r="I275" s="4">
        <f t="shared" si="36"/>
        <v>-8.3144242391135492E-3</v>
      </c>
      <c r="J275" s="4">
        <f t="shared" si="35"/>
        <v>-10.380000000000109</v>
      </c>
      <c r="K275" s="4"/>
      <c r="L275" s="5">
        <f t="shared" si="33"/>
        <v>42916</v>
      </c>
      <c r="M275" s="5">
        <v>42905</v>
      </c>
      <c r="N275" s="4">
        <v>16.39</v>
      </c>
      <c r="O275" s="2">
        <f t="shared" si="37"/>
        <v>-0.23000000000000043</v>
      </c>
      <c r="P275" s="13">
        <f t="shared" si="34"/>
        <v>109.99999999999943</v>
      </c>
      <c r="Q275" s="14">
        <f t="shared" si="30"/>
        <v>-715.00000000004604</v>
      </c>
      <c r="R275">
        <f t="shared" si="31"/>
        <v>0</v>
      </c>
    </row>
    <row r="276" spans="2:18" x14ac:dyDescent="0.35">
      <c r="B276" s="5">
        <f t="shared" si="28"/>
        <v>42919</v>
      </c>
      <c r="C276" s="5">
        <v>42906</v>
      </c>
      <c r="D276" s="4">
        <v>1240.25</v>
      </c>
      <c r="E276" s="4">
        <v>44</v>
      </c>
      <c r="F276" s="4">
        <f t="shared" si="32"/>
        <v>-11049.999999999955</v>
      </c>
      <c r="G276" s="4">
        <v>117</v>
      </c>
      <c r="H276" s="4">
        <f t="shared" si="29"/>
        <v>0</v>
      </c>
      <c r="I276" s="4">
        <f t="shared" si="36"/>
        <v>-2.4159464136896958E-3</v>
      </c>
      <c r="J276" s="4">
        <f t="shared" si="35"/>
        <v>-3</v>
      </c>
      <c r="K276" s="4"/>
      <c r="L276" s="5">
        <f t="shared" si="33"/>
        <v>42919</v>
      </c>
      <c r="M276" s="5">
        <v>42906</v>
      </c>
      <c r="N276" s="4">
        <v>16.38</v>
      </c>
      <c r="O276" s="2">
        <f t="shared" si="37"/>
        <v>-1.0000000000001563E-2</v>
      </c>
      <c r="P276" s="13">
        <f t="shared" si="34"/>
        <v>-119.99999999999922</v>
      </c>
      <c r="Q276" s="14">
        <f t="shared" si="30"/>
        <v>-11169.999999999955</v>
      </c>
      <c r="R276">
        <f t="shared" si="31"/>
        <v>0</v>
      </c>
    </row>
    <row r="277" spans="2:18" x14ac:dyDescent="0.35">
      <c r="B277" s="5">
        <f t="shared" si="28"/>
        <v>42920</v>
      </c>
      <c r="C277" s="5">
        <v>42907</v>
      </c>
      <c r="D277" s="4">
        <v>1246.55</v>
      </c>
      <c r="E277" s="4">
        <v>43</v>
      </c>
      <c r="F277" s="4">
        <f t="shared" si="32"/>
        <v>-13074.999999999931</v>
      </c>
      <c r="G277" s="4">
        <v>118</v>
      </c>
      <c r="H277" s="4">
        <f t="shared" si="29"/>
        <v>1</v>
      </c>
      <c r="I277" s="4">
        <f t="shared" si="36"/>
        <v>5.0667632924570327E-3</v>
      </c>
      <c r="J277" s="4">
        <f t="shared" si="35"/>
        <v>6.2999999999999545</v>
      </c>
      <c r="K277" s="4"/>
      <c r="L277" s="5">
        <f t="shared" si="33"/>
        <v>42920</v>
      </c>
      <c r="M277" s="5">
        <v>42907</v>
      </c>
      <c r="N277" s="4">
        <v>16.489999999999998</v>
      </c>
      <c r="O277" s="2">
        <f t="shared" si="37"/>
        <v>0.10999999999999943</v>
      </c>
      <c r="P277" s="13">
        <f t="shared" si="34"/>
        <v>-209.99999999999909</v>
      </c>
      <c r="Q277" s="14">
        <f t="shared" si="30"/>
        <v>-13284.999999999931</v>
      </c>
      <c r="R277">
        <f t="shared" si="31"/>
        <v>0</v>
      </c>
    </row>
    <row r="278" spans="2:18" x14ac:dyDescent="0.35">
      <c r="B278" s="5">
        <f t="shared" si="28"/>
        <v>42921</v>
      </c>
      <c r="C278" s="5">
        <v>42908</v>
      </c>
      <c r="D278" s="4">
        <v>1259.93</v>
      </c>
      <c r="E278" s="4">
        <v>42</v>
      </c>
      <c r="F278" s="4">
        <f t="shared" si="32"/>
        <v>-16490.000000000007</v>
      </c>
      <c r="G278" s="4">
        <v>119</v>
      </c>
      <c r="H278" s="4">
        <f t="shared" si="29"/>
        <v>1</v>
      </c>
      <c r="I278" s="4">
        <f t="shared" si="36"/>
        <v>1.0676428373085578E-2</v>
      </c>
      <c r="J278" s="4">
        <f t="shared" si="35"/>
        <v>13.380000000000109</v>
      </c>
      <c r="K278" s="4"/>
      <c r="L278" s="5">
        <f t="shared" si="33"/>
        <v>42921</v>
      </c>
      <c r="M278" s="5">
        <v>42908</v>
      </c>
      <c r="N278" s="4">
        <v>16.48</v>
      </c>
      <c r="O278" s="2">
        <f t="shared" si="37"/>
        <v>-9.9999999999980105E-3</v>
      </c>
      <c r="P278" s="13">
        <f t="shared" si="34"/>
        <v>-195.00000000000028</v>
      </c>
      <c r="Q278" s="14">
        <f t="shared" si="30"/>
        <v>-16685.000000000007</v>
      </c>
      <c r="R278">
        <f t="shared" si="31"/>
        <v>0</v>
      </c>
    </row>
    <row r="279" spans="2:18" x14ac:dyDescent="0.35">
      <c r="B279" s="5">
        <f t="shared" si="28"/>
        <v>42922</v>
      </c>
      <c r="C279" s="5">
        <v>42909</v>
      </c>
      <c r="D279" s="4">
        <v>1256.9000000000001</v>
      </c>
      <c r="E279" s="4">
        <v>41</v>
      </c>
      <c r="F279" s="4">
        <f t="shared" si="32"/>
        <v>-15875</v>
      </c>
      <c r="G279" s="4">
        <v>120</v>
      </c>
      <c r="H279" s="4">
        <f t="shared" si="29"/>
        <v>1</v>
      </c>
      <c r="I279" s="4">
        <f t="shared" si="36"/>
        <v>-2.4077919159095629E-3</v>
      </c>
      <c r="J279" s="4">
        <f t="shared" si="35"/>
        <v>-3.0299999999999727</v>
      </c>
      <c r="K279" s="4"/>
      <c r="L279" s="5">
        <f t="shared" si="33"/>
        <v>42922</v>
      </c>
      <c r="M279" s="5">
        <v>42909</v>
      </c>
      <c r="N279" s="4">
        <v>16.73</v>
      </c>
      <c r="O279" s="2">
        <f t="shared" si="37"/>
        <v>0.25</v>
      </c>
      <c r="P279" s="13">
        <f t="shared" si="34"/>
        <v>-339.99999999999989</v>
      </c>
      <c r="Q279" s="14">
        <f t="shared" si="30"/>
        <v>-16215</v>
      </c>
      <c r="R279">
        <f t="shared" si="31"/>
        <v>0</v>
      </c>
    </row>
    <row r="280" spans="2:18" x14ac:dyDescent="0.35">
      <c r="B280" s="5">
        <f t="shared" si="28"/>
        <v>42923</v>
      </c>
      <c r="C280" s="5">
        <v>42912</v>
      </c>
      <c r="D280" s="4">
        <v>1244.45</v>
      </c>
      <c r="E280" s="4">
        <v>40</v>
      </c>
      <c r="F280" s="4">
        <f t="shared" si="32"/>
        <v>-18600.000000000022</v>
      </c>
      <c r="G280" s="4">
        <v>121</v>
      </c>
      <c r="H280" s="4">
        <f t="shared" si="29"/>
        <v>1</v>
      </c>
      <c r="I280" s="4">
        <f t="shared" si="36"/>
        <v>-9.9547067080756335E-3</v>
      </c>
      <c r="J280" s="4">
        <f t="shared" si="35"/>
        <v>-12.450000000000045</v>
      </c>
      <c r="K280" s="4"/>
      <c r="L280" s="5">
        <f t="shared" si="33"/>
        <v>42923</v>
      </c>
      <c r="M280" s="5">
        <v>42912</v>
      </c>
      <c r="N280" s="4">
        <v>16.329999999999998</v>
      </c>
      <c r="O280" s="2">
        <f t="shared" si="37"/>
        <v>-0.40000000000000213</v>
      </c>
      <c r="P280" s="13">
        <f t="shared" si="34"/>
        <v>-354.99999999999955</v>
      </c>
      <c r="Q280" s="14">
        <f t="shared" si="30"/>
        <v>-18955.000000000022</v>
      </c>
      <c r="R280">
        <f t="shared" si="31"/>
        <v>0</v>
      </c>
    </row>
    <row r="281" spans="2:18" x14ac:dyDescent="0.35">
      <c r="B281" s="5">
        <f t="shared" si="28"/>
        <v>42926</v>
      </c>
      <c r="C281" s="5">
        <v>42913</v>
      </c>
      <c r="D281" s="4">
        <v>1244.75</v>
      </c>
      <c r="E281" s="4">
        <v>39</v>
      </c>
      <c r="F281" s="4">
        <f t="shared" si="32"/>
        <v>-19200.000000000044</v>
      </c>
      <c r="G281" s="4">
        <v>122</v>
      </c>
      <c r="H281" s="4">
        <f t="shared" si="29"/>
        <v>1</v>
      </c>
      <c r="I281" s="4">
        <f t="shared" si="36"/>
        <v>2.4104129957613907E-4</v>
      </c>
      <c r="J281" s="4">
        <f t="shared" si="35"/>
        <v>0.29999999999995453</v>
      </c>
      <c r="K281" s="4"/>
      <c r="L281" s="5">
        <f t="shared" si="33"/>
        <v>42926</v>
      </c>
      <c r="M281" s="5">
        <v>42913</v>
      </c>
      <c r="N281" s="4">
        <v>16.7</v>
      </c>
      <c r="O281" s="2">
        <f t="shared" si="37"/>
        <v>0.37000000000000099</v>
      </c>
      <c r="P281" s="13">
        <f t="shared" si="34"/>
        <v>-684.99999999999966</v>
      </c>
      <c r="Q281" s="14">
        <f t="shared" si="30"/>
        <v>-19885.000000000044</v>
      </c>
      <c r="R281">
        <f t="shared" si="31"/>
        <v>0</v>
      </c>
    </row>
    <row r="282" spans="2:18" x14ac:dyDescent="0.35">
      <c r="B282" s="5">
        <f t="shared" si="28"/>
        <v>42927</v>
      </c>
      <c r="C282" s="5">
        <v>42914</v>
      </c>
      <c r="D282" s="4">
        <v>1249.33</v>
      </c>
      <c r="E282" s="4">
        <v>38</v>
      </c>
      <c r="F282" s="4">
        <f t="shared" si="32"/>
        <v>-15814.999999999942</v>
      </c>
      <c r="G282" s="4">
        <v>123</v>
      </c>
      <c r="H282" s="4">
        <f t="shared" si="29"/>
        <v>1</v>
      </c>
      <c r="I282" s="4">
        <f t="shared" si="36"/>
        <v>3.6727010747039657E-3</v>
      </c>
      <c r="J282" s="4">
        <f t="shared" si="35"/>
        <v>4.5799999999999272</v>
      </c>
      <c r="K282" s="4"/>
      <c r="L282" s="5">
        <f t="shared" si="33"/>
        <v>42927</v>
      </c>
      <c r="M282" s="5">
        <v>42914</v>
      </c>
      <c r="N282" s="4">
        <v>16.809999999999999</v>
      </c>
      <c r="O282" s="2">
        <f t="shared" si="37"/>
        <v>0.10999999999999943</v>
      </c>
      <c r="P282" s="13">
        <f t="shared" si="34"/>
        <v>-699.99999999999932</v>
      </c>
      <c r="Q282" s="14">
        <f t="shared" si="30"/>
        <v>-16514.999999999942</v>
      </c>
      <c r="R282">
        <f t="shared" si="31"/>
        <v>0</v>
      </c>
    </row>
    <row r="283" spans="2:18" x14ac:dyDescent="0.35">
      <c r="B283" s="5">
        <f t="shared" si="28"/>
        <v>42928</v>
      </c>
      <c r="C283" s="5">
        <v>42915</v>
      </c>
      <c r="D283" s="4">
        <v>1245.73</v>
      </c>
      <c r="E283" s="4">
        <v>37</v>
      </c>
      <c r="F283" s="4">
        <f t="shared" si="32"/>
        <v>-13490.000000000009</v>
      </c>
      <c r="G283" s="4">
        <v>124</v>
      </c>
      <c r="H283" s="4">
        <f t="shared" si="29"/>
        <v>1</v>
      </c>
      <c r="I283" s="4">
        <f t="shared" si="36"/>
        <v>-2.8857041499490421E-3</v>
      </c>
      <c r="J283" s="4">
        <f t="shared" si="35"/>
        <v>-3.5999999999999091</v>
      </c>
      <c r="K283" s="4"/>
      <c r="L283" s="5">
        <f t="shared" si="33"/>
        <v>42928</v>
      </c>
      <c r="M283" s="5">
        <v>42915</v>
      </c>
      <c r="N283" s="4">
        <v>16.63</v>
      </c>
      <c r="O283" s="2">
        <f t="shared" si="37"/>
        <v>-0.17999999999999972</v>
      </c>
      <c r="P283" s="13">
        <f t="shared" si="34"/>
        <v>-354.99999999999955</v>
      </c>
      <c r="Q283" s="14">
        <f t="shared" si="30"/>
        <v>-13845.000000000009</v>
      </c>
      <c r="R283">
        <f t="shared" si="31"/>
        <v>0</v>
      </c>
    </row>
    <row r="284" spans="2:18" x14ac:dyDescent="0.35">
      <c r="B284" s="5">
        <f t="shared" si="28"/>
        <v>42929</v>
      </c>
      <c r="C284" s="5">
        <v>42916</v>
      </c>
      <c r="D284" s="4">
        <v>1241.5999999999999</v>
      </c>
      <c r="E284" s="4">
        <v>36</v>
      </c>
      <c r="F284" s="4">
        <f t="shared" si="32"/>
        <v>-16074.999999999931</v>
      </c>
      <c r="G284" s="4">
        <v>125</v>
      </c>
      <c r="H284" s="4">
        <f t="shared" si="29"/>
        <v>1</v>
      </c>
      <c r="I284" s="4">
        <f t="shared" si="36"/>
        <v>-3.3208330180931611E-3</v>
      </c>
      <c r="J284" s="4">
        <f t="shared" si="35"/>
        <v>-4.1300000000001091</v>
      </c>
      <c r="K284" s="4"/>
      <c r="L284" s="5">
        <f t="shared" si="33"/>
        <v>42929</v>
      </c>
      <c r="M284" s="5">
        <v>42916</v>
      </c>
      <c r="N284" s="4">
        <v>16.61</v>
      </c>
      <c r="O284" s="2">
        <f t="shared" si="37"/>
        <v>-1.9999999999999574E-2</v>
      </c>
      <c r="P284" s="13">
        <f t="shared" si="34"/>
        <v>-634.99999999999977</v>
      </c>
      <c r="Q284" s="14">
        <f t="shared" si="30"/>
        <v>-16709.999999999931</v>
      </c>
      <c r="R284">
        <f t="shared" si="31"/>
        <v>0</v>
      </c>
    </row>
    <row r="285" spans="2:18" x14ac:dyDescent="0.35">
      <c r="B285" s="5">
        <f t="shared" si="28"/>
        <v>42930</v>
      </c>
      <c r="C285" s="5">
        <v>42917</v>
      </c>
      <c r="D285" s="4">
        <v>1241.5999999999999</v>
      </c>
      <c r="E285" s="4">
        <v>35</v>
      </c>
      <c r="F285" s="4">
        <f t="shared" si="32"/>
        <v>4640.0000000001</v>
      </c>
      <c r="G285" s="4">
        <v>126</v>
      </c>
      <c r="H285" s="4">
        <f t="shared" si="29"/>
        <v>0</v>
      </c>
      <c r="I285" s="4">
        <f t="shared" si="36"/>
        <v>0</v>
      </c>
      <c r="J285" s="4">
        <f t="shared" si="35"/>
        <v>0</v>
      </c>
      <c r="K285" s="4"/>
      <c r="L285" s="5">
        <f t="shared" si="33"/>
        <v>42930</v>
      </c>
      <c r="M285" s="5">
        <v>42917</v>
      </c>
      <c r="N285" s="4">
        <v>16.61</v>
      </c>
      <c r="O285" s="2">
        <f t="shared" si="37"/>
        <v>0</v>
      </c>
      <c r="P285" s="13">
        <f t="shared" si="34"/>
        <v>-309.9999999999996</v>
      </c>
      <c r="Q285" s="14">
        <f t="shared" si="30"/>
        <v>4330.0000000001</v>
      </c>
      <c r="R285">
        <f t="shared" si="31"/>
        <v>0</v>
      </c>
    </row>
    <row r="286" spans="2:18" x14ac:dyDescent="0.35">
      <c r="B286" s="5">
        <f t="shared" si="28"/>
        <v>42930</v>
      </c>
      <c r="C286" s="5">
        <v>42918</v>
      </c>
      <c r="D286" s="4">
        <v>1249.8</v>
      </c>
      <c r="E286" s="4">
        <v>34</v>
      </c>
      <c r="F286" s="4">
        <f t="shared" si="32"/>
        <v>540.00000000007731</v>
      </c>
      <c r="G286" s="4">
        <v>127</v>
      </c>
      <c r="H286" s="4">
        <f t="shared" si="29"/>
        <v>0</v>
      </c>
      <c r="I286" s="4">
        <f t="shared" si="36"/>
        <v>6.582668066027253E-3</v>
      </c>
      <c r="J286" s="4">
        <f t="shared" si="35"/>
        <v>8.2000000000000455</v>
      </c>
      <c r="K286" s="4"/>
      <c r="L286" s="5">
        <f t="shared" si="33"/>
        <v>42930</v>
      </c>
      <c r="M286" s="5">
        <v>42918</v>
      </c>
      <c r="N286" s="4">
        <v>16.61</v>
      </c>
      <c r="O286" s="2">
        <f t="shared" si="37"/>
        <v>0</v>
      </c>
      <c r="P286" s="13">
        <f t="shared" si="34"/>
        <v>-309.9999999999996</v>
      </c>
      <c r="Q286" s="14">
        <f t="shared" si="30"/>
        <v>230.0000000000777</v>
      </c>
      <c r="R286">
        <f t="shared" si="31"/>
        <v>0</v>
      </c>
    </row>
    <row r="287" spans="2:18" x14ac:dyDescent="0.35">
      <c r="B287" s="5">
        <f t="shared" si="28"/>
        <v>42930</v>
      </c>
      <c r="C287" s="5">
        <v>42919</v>
      </c>
      <c r="D287" s="4">
        <v>1218.1500000000001</v>
      </c>
      <c r="E287" s="4">
        <v>33</v>
      </c>
      <c r="F287" s="4">
        <f t="shared" si="32"/>
        <v>16365.000000000009</v>
      </c>
      <c r="G287" s="4">
        <v>128</v>
      </c>
      <c r="H287" s="4">
        <f t="shared" si="29"/>
        <v>0</v>
      </c>
      <c r="I287" s="4">
        <f t="shared" si="36"/>
        <v>-2.5650224098451524E-2</v>
      </c>
      <c r="J287" s="4">
        <f t="shared" si="35"/>
        <v>-31.649999999999864</v>
      </c>
      <c r="K287" s="4"/>
      <c r="L287" s="5">
        <f t="shared" si="33"/>
        <v>42930</v>
      </c>
      <c r="M287" s="5">
        <v>42919</v>
      </c>
      <c r="N287" s="4">
        <v>16.14</v>
      </c>
      <c r="O287" s="2">
        <f t="shared" si="37"/>
        <v>-0.46999999999999886</v>
      </c>
      <c r="P287" s="13">
        <f t="shared" si="34"/>
        <v>-75.000000000000171</v>
      </c>
      <c r="Q287" s="14">
        <f t="shared" si="30"/>
        <v>16290.000000000009</v>
      </c>
      <c r="R287">
        <f t="shared" si="31"/>
        <v>0</v>
      </c>
    </row>
    <row r="288" spans="2:18" x14ac:dyDescent="0.35">
      <c r="B288" s="5">
        <f t="shared" si="28"/>
        <v>42933</v>
      </c>
      <c r="C288" s="5">
        <v>42920</v>
      </c>
      <c r="D288" s="4">
        <v>1220.4000000000001</v>
      </c>
      <c r="E288" s="4">
        <v>32</v>
      </c>
      <c r="F288" s="4">
        <f t="shared" si="32"/>
        <v>8674.9999999999545</v>
      </c>
      <c r="G288" s="4"/>
      <c r="H288" s="4">
        <f t="shared" si="29"/>
        <v>0</v>
      </c>
      <c r="I288" s="4">
        <f t="shared" si="36"/>
        <v>1.8453594459852951E-3</v>
      </c>
      <c r="J288" s="4">
        <f t="shared" si="35"/>
        <v>2.25</v>
      </c>
      <c r="K288" s="4"/>
      <c r="L288" s="5">
        <f t="shared" si="33"/>
        <v>42933</v>
      </c>
      <c r="M288" s="5">
        <v>42920</v>
      </c>
      <c r="N288" s="4">
        <v>16.07</v>
      </c>
      <c r="O288" s="2">
        <f t="shared" si="37"/>
        <v>-7.0000000000000284E-2</v>
      </c>
      <c r="P288" s="13">
        <f t="shared" si="34"/>
        <v>19.999999999999574</v>
      </c>
      <c r="Q288" s="14">
        <f t="shared" si="30"/>
        <v>8694.9999999999545</v>
      </c>
      <c r="R288">
        <f t="shared" si="31"/>
        <v>0</v>
      </c>
    </row>
    <row r="289" spans="2:18" x14ac:dyDescent="0.35">
      <c r="B289" s="5">
        <f t="shared" ref="B289:B319" si="38">WORKDAY(C288,10)</f>
        <v>42934</v>
      </c>
      <c r="C289" s="5">
        <v>42921</v>
      </c>
      <c r="D289" s="4">
        <v>1226.95</v>
      </c>
      <c r="E289" s="4">
        <v>31</v>
      </c>
      <c r="F289" s="4">
        <f t="shared" si="32"/>
        <v>11399.999999999978</v>
      </c>
      <c r="G289" s="4"/>
      <c r="H289" s="4">
        <f t="shared" ref="H289:H319" si="39">IF(F289&gt;-13000,0,1)</f>
        <v>0</v>
      </c>
      <c r="I289" s="4">
        <f t="shared" si="36"/>
        <v>5.3527412418503673E-3</v>
      </c>
      <c r="J289" s="4">
        <f t="shared" si="35"/>
        <v>6.5499999999999545</v>
      </c>
      <c r="K289" s="4"/>
      <c r="L289" s="5">
        <f t="shared" si="33"/>
        <v>42934</v>
      </c>
      <c r="M289" s="5">
        <v>42921</v>
      </c>
      <c r="N289" s="4">
        <v>16.09</v>
      </c>
      <c r="O289" s="2">
        <f t="shared" si="37"/>
        <v>1.9999999999999574E-2</v>
      </c>
      <c r="P289" s="13">
        <f t="shared" si="34"/>
        <v>99.999999999999645</v>
      </c>
      <c r="Q289" s="14">
        <f t="shared" ref="Q289:Q319" si="40">F289+P289</f>
        <v>11499.999999999978</v>
      </c>
      <c r="R289">
        <f t="shared" si="31"/>
        <v>0</v>
      </c>
    </row>
    <row r="290" spans="2:18" x14ac:dyDescent="0.35">
      <c r="B290" s="5">
        <f t="shared" si="38"/>
        <v>42935</v>
      </c>
      <c r="C290" s="5">
        <v>42922</v>
      </c>
      <c r="D290" s="4">
        <v>1225.1500000000001</v>
      </c>
      <c r="E290" s="4">
        <v>30</v>
      </c>
      <c r="F290" s="4">
        <f t="shared" si="32"/>
        <v>7865.0000000000091</v>
      </c>
      <c r="G290" s="4"/>
      <c r="H290" s="4">
        <f t="shared" si="39"/>
        <v>0</v>
      </c>
      <c r="I290" s="4">
        <f t="shared" si="36"/>
        <v>-1.4681296222098794E-3</v>
      </c>
      <c r="J290" s="4">
        <f t="shared" si="35"/>
        <v>-1.7999999999999545</v>
      </c>
      <c r="K290" s="4"/>
      <c r="L290" s="5">
        <f t="shared" si="33"/>
        <v>42935</v>
      </c>
      <c r="M290" s="5">
        <v>42922</v>
      </c>
      <c r="N290" s="4">
        <v>16.05</v>
      </c>
      <c r="O290" s="2">
        <f t="shared" si="37"/>
        <v>-3.9999999999999147E-2</v>
      </c>
      <c r="P290" s="13">
        <f t="shared" si="34"/>
        <v>115.00000000000021</v>
      </c>
      <c r="Q290" s="14">
        <f t="shared" si="40"/>
        <v>7980.0000000000091</v>
      </c>
      <c r="R290">
        <f t="shared" si="31"/>
        <v>0</v>
      </c>
    </row>
    <row r="291" spans="2:18" x14ac:dyDescent="0.35">
      <c r="B291" s="5">
        <f t="shared" si="38"/>
        <v>42936</v>
      </c>
      <c r="C291" s="5">
        <v>42923</v>
      </c>
      <c r="D291" s="4">
        <v>1207.25</v>
      </c>
      <c r="E291" s="4">
        <v>29</v>
      </c>
      <c r="F291" s="4">
        <f t="shared" si="32"/>
        <v>20250</v>
      </c>
      <c r="G291" s="4"/>
      <c r="H291" s="4">
        <f t="shared" si="39"/>
        <v>0</v>
      </c>
      <c r="I291" s="4">
        <f t="shared" si="36"/>
        <v>-1.4718239708503944E-2</v>
      </c>
      <c r="J291" s="4">
        <f t="shared" si="35"/>
        <v>-17.900000000000091</v>
      </c>
      <c r="K291" s="4"/>
      <c r="L291" s="5">
        <f t="shared" si="33"/>
        <v>42936</v>
      </c>
      <c r="M291" s="5">
        <v>42923</v>
      </c>
      <c r="N291" s="4">
        <v>15.62</v>
      </c>
      <c r="O291" s="2">
        <f t="shared" si="37"/>
        <v>-0.43000000000000149</v>
      </c>
      <c r="P291" s="13">
        <f t="shared" si="34"/>
        <v>354.99999999999955</v>
      </c>
      <c r="Q291" s="14">
        <f t="shared" si="40"/>
        <v>20605</v>
      </c>
      <c r="R291">
        <f t="shared" si="31"/>
        <v>0</v>
      </c>
    </row>
    <row r="292" spans="2:18" x14ac:dyDescent="0.35">
      <c r="B292" s="5">
        <f t="shared" si="38"/>
        <v>42937</v>
      </c>
      <c r="C292" s="5">
        <v>42925</v>
      </c>
      <c r="D292" s="4">
        <v>1207.25</v>
      </c>
      <c r="E292" s="4">
        <v>28</v>
      </c>
      <c r="F292" s="4">
        <f t="shared" si="32"/>
        <v>23825.000000000044</v>
      </c>
      <c r="G292" s="4"/>
      <c r="H292" s="4">
        <f t="shared" si="39"/>
        <v>0</v>
      </c>
      <c r="I292" s="4">
        <f t="shared" si="36"/>
        <v>0</v>
      </c>
      <c r="J292" s="4">
        <f t="shared" si="35"/>
        <v>0</v>
      </c>
      <c r="K292" s="4"/>
      <c r="L292" s="5">
        <f t="shared" si="33"/>
        <v>42937</v>
      </c>
      <c r="M292" s="5">
        <v>42925</v>
      </c>
      <c r="N292" s="4">
        <v>15.62</v>
      </c>
      <c r="O292" s="2">
        <f t="shared" si="37"/>
        <v>0</v>
      </c>
      <c r="P292" s="13">
        <f t="shared" si="34"/>
        <v>445.00000000000119</v>
      </c>
      <c r="Q292" s="14">
        <f t="shared" si="40"/>
        <v>24270.000000000044</v>
      </c>
      <c r="R292">
        <f t="shared" si="31"/>
        <v>0</v>
      </c>
    </row>
    <row r="293" spans="2:18" x14ac:dyDescent="0.35">
      <c r="B293" s="5">
        <f t="shared" si="38"/>
        <v>42937</v>
      </c>
      <c r="C293" s="5">
        <v>42926</v>
      </c>
      <c r="D293" s="4">
        <v>1206.3499999999999</v>
      </c>
      <c r="E293" s="4">
        <v>27</v>
      </c>
      <c r="F293" s="4">
        <f t="shared" si="32"/>
        <v>24275.000000000091</v>
      </c>
      <c r="G293" s="4"/>
      <c r="H293" s="4">
        <f t="shared" si="39"/>
        <v>0</v>
      </c>
      <c r="I293" s="4">
        <f t="shared" si="36"/>
        <v>-7.4577398219588531E-4</v>
      </c>
      <c r="J293" s="4">
        <f t="shared" si="35"/>
        <v>-0.90000000000009095</v>
      </c>
      <c r="K293" s="4"/>
      <c r="L293" s="5">
        <f t="shared" si="33"/>
        <v>42937</v>
      </c>
      <c r="M293" s="5">
        <v>42926</v>
      </c>
      <c r="N293" s="4">
        <v>15.33</v>
      </c>
      <c r="O293" s="2">
        <f t="shared" si="37"/>
        <v>-0.28999999999999915</v>
      </c>
      <c r="P293" s="13">
        <f t="shared" si="34"/>
        <v>590.0000000000008</v>
      </c>
      <c r="Q293" s="14">
        <f t="shared" si="40"/>
        <v>24865.000000000091</v>
      </c>
      <c r="R293">
        <f t="shared" si="31"/>
        <v>0</v>
      </c>
    </row>
    <row r="294" spans="2:18" x14ac:dyDescent="0.35">
      <c r="B294" s="5">
        <f t="shared" si="38"/>
        <v>42940</v>
      </c>
      <c r="C294" s="5">
        <v>42927</v>
      </c>
      <c r="D294" s="4">
        <v>1217.7</v>
      </c>
      <c r="E294" s="4">
        <v>26</v>
      </c>
      <c r="F294" s="4">
        <f t="shared" si="32"/>
        <v>22524.999999999978</v>
      </c>
      <c r="G294" s="4"/>
      <c r="H294" s="4">
        <f t="shared" si="39"/>
        <v>0</v>
      </c>
      <c r="I294" s="4">
        <f t="shared" si="36"/>
        <v>9.3645617415063498E-3</v>
      </c>
      <c r="J294" s="4">
        <f t="shared" si="35"/>
        <v>11.350000000000136</v>
      </c>
      <c r="K294" s="4"/>
      <c r="L294" s="5">
        <f t="shared" si="33"/>
        <v>42940</v>
      </c>
      <c r="M294" s="5">
        <v>42927</v>
      </c>
      <c r="N294" s="4">
        <v>15.41</v>
      </c>
      <c r="O294" s="2">
        <f t="shared" si="37"/>
        <v>8.0000000000000071E-2</v>
      </c>
      <c r="P294" s="13">
        <f t="shared" si="34"/>
        <v>539.99999999999909</v>
      </c>
      <c r="Q294" s="14">
        <f t="shared" si="40"/>
        <v>23064.999999999978</v>
      </c>
      <c r="R294">
        <f t="shared" si="31"/>
        <v>0</v>
      </c>
    </row>
    <row r="295" spans="2:18" x14ac:dyDescent="0.35">
      <c r="B295" s="5">
        <f t="shared" si="38"/>
        <v>42941</v>
      </c>
      <c r="C295" s="5">
        <v>42928</v>
      </c>
      <c r="D295" s="4">
        <v>1218.75</v>
      </c>
      <c r="E295" s="4">
        <v>25</v>
      </c>
      <c r="F295" s="4">
        <f t="shared" si="32"/>
        <v>15149.999999999978</v>
      </c>
      <c r="G295" s="4"/>
      <c r="H295" s="4">
        <f t="shared" si="39"/>
        <v>0</v>
      </c>
      <c r="I295" s="4">
        <f t="shared" si="36"/>
        <v>8.6190979909517296E-4</v>
      </c>
      <c r="J295" s="4">
        <f t="shared" si="35"/>
        <v>1.0499999999999545</v>
      </c>
      <c r="K295" s="4"/>
      <c r="L295" s="5">
        <f t="shared" si="33"/>
        <v>42941</v>
      </c>
      <c r="M295" s="5">
        <v>42928</v>
      </c>
      <c r="N295" s="4">
        <v>15.92</v>
      </c>
      <c r="O295" s="2">
        <f t="shared" si="37"/>
        <v>0.50999999999999979</v>
      </c>
      <c r="P295" s="13">
        <f t="shared" si="34"/>
        <v>290.00000000000006</v>
      </c>
      <c r="Q295" s="14">
        <f t="shared" si="40"/>
        <v>15439.999999999978</v>
      </c>
      <c r="R295">
        <f t="shared" si="31"/>
        <v>0</v>
      </c>
    </row>
    <row r="296" spans="2:18" x14ac:dyDescent="0.35">
      <c r="B296" s="5">
        <f t="shared" si="38"/>
        <v>42942</v>
      </c>
      <c r="C296" s="5">
        <v>42929</v>
      </c>
      <c r="D296" s="4">
        <v>1209.45</v>
      </c>
      <c r="E296" s="4">
        <v>24</v>
      </c>
      <c r="F296" s="4">
        <f t="shared" si="32"/>
        <v>25824.999999999931</v>
      </c>
      <c r="G296" s="4"/>
      <c r="H296" s="4">
        <f t="shared" si="39"/>
        <v>0</v>
      </c>
      <c r="I296" s="4">
        <f t="shared" si="36"/>
        <v>-7.6600325129163593E-3</v>
      </c>
      <c r="J296" s="4">
        <f t="shared" si="35"/>
        <v>-9.2999999999999545</v>
      </c>
      <c r="K296" s="4"/>
      <c r="L296" s="5">
        <f t="shared" si="33"/>
        <v>42942</v>
      </c>
      <c r="M296" s="5">
        <v>42929</v>
      </c>
      <c r="N296" s="4">
        <v>15.34</v>
      </c>
      <c r="O296" s="2">
        <f t="shared" si="37"/>
        <v>-0.58000000000000007</v>
      </c>
      <c r="P296" s="13">
        <f t="shared" si="34"/>
        <v>660.00000000000011</v>
      </c>
      <c r="Q296" s="14">
        <f t="shared" si="40"/>
        <v>26484.999999999931</v>
      </c>
      <c r="R296">
        <f t="shared" si="31"/>
        <v>0</v>
      </c>
    </row>
    <row r="297" spans="2:18" x14ac:dyDescent="0.35">
      <c r="B297" s="5">
        <f t="shared" si="38"/>
        <v>42943</v>
      </c>
      <c r="C297" s="5">
        <v>42930</v>
      </c>
      <c r="D297" s="4">
        <v>1250.8800000000001</v>
      </c>
      <c r="E297" s="4">
        <v>23</v>
      </c>
      <c r="F297" s="4">
        <f t="shared" si="32"/>
        <v>4059.9999999999454</v>
      </c>
      <c r="G297" s="4"/>
      <c r="H297" s="4">
        <f t="shared" si="39"/>
        <v>0</v>
      </c>
      <c r="I297" s="4">
        <f t="shared" si="36"/>
        <v>3.3681592805449689E-2</v>
      </c>
      <c r="J297" s="4">
        <f t="shared" si="35"/>
        <v>41.430000000000064</v>
      </c>
      <c r="K297" s="4"/>
      <c r="L297" s="5">
        <f t="shared" si="33"/>
        <v>42943</v>
      </c>
      <c r="M297" s="5">
        <v>42930</v>
      </c>
      <c r="N297" s="4">
        <v>15.99</v>
      </c>
      <c r="O297" s="2">
        <f t="shared" si="37"/>
        <v>0.65000000000000036</v>
      </c>
      <c r="P297" s="13">
        <f t="shared" si="34"/>
        <v>290.00000000000006</v>
      </c>
      <c r="Q297" s="14">
        <f t="shared" si="40"/>
        <v>4349.9999999999454</v>
      </c>
      <c r="R297">
        <f t="shared" si="31"/>
        <v>0</v>
      </c>
    </row>
    <row r="298" spans="2:18" x14ac:dyDescent="0.35">
      <c r="B298" s="5">
        <f t="shared" si="38"/>
        <v>42944</v>
      </c>
      <c r="C298" s="5">
        <v>42932</v>
      </c>
      <c r="D298" s="4">
        <v>1234.75</v>
      </c>
      <c r="E298" s="4">
        <v>22</v>
      </c>
      <c r="F298" s="4">
        <f t="shared" si="32"/>
        <v>17250</v>
      </c>
      <c r="G298" s="4"/>
      <c r="H298" s="4">
        <f t="shared" si="39"/>
        <v>0</v>
      </c>
      <c r="I298" s="4">
        <f t="shared" si="36"/>
        <v>-1.2978783183855924E-2</v>
      </c>
      <c r="J298" s="4">
        <f t="shared" si="35"/>
        <v>-16.130000000000109</v>
      </c>
      <c r="K298" s="4"/>
      <c r="L298" s="5">
        <f t="shared" si="33"/>
        <v>42944</v>
      </c>
      <c r="M298" s="5">
        <v>42932</v>
      </c>
      <c r="N298" s="4">
        <v>15.99</v>
      </c>
      <c r="O298" s="2">
        <f t="shared" si="37"/>
        <v>0</v>
      </c>
      <c r="P298" s="13">
        <f t="shared" si="34"/>
        <v>450.00000000000017</v>
      </c>
      <c r="Q298" s="14">
        <f t="shared" si="40"/>
        <v>17700</v>
      </c>
      <c r="R298">
        <f t="shared" si="31"/>
        <v>0</v>
      </c>
    </row>
    <row r="299" spans="2:18" x14ac:dyDescent="0.35">
      <c r="B299" s="5">
        <f t="shared" si="38"/>
        <v>42944</v>
      </c>
      <c r="C299" s="5">
        <v>42933</v>
      </c>
      <c r="D299" s="4">
        <v>1237.75</v>
      </c>
      <c r="E299" s="4">
        <v>21</v>
      </c>
      <c r="F299" s="4">
        <f t="shared" si="32"/>
        <v>15750</v>
      </c>
      <c r="G299" s="4"/>
      <c r="H299" s="4">
        <f t="shared" si="39"/>
        <v>0</v>
      </c>
      <c r="I299" s="4">
        <f t="shared" si="36"/>
        <v>2.4266948207980477E-3</v>
      </c>
      <c r="J299" s="4">
        <f t="shared" si="35"/>
        <v>3</v>
      </c>
      <c r="K299" s="4"/>
      <c r="L299" s="5">
        <f t="shared" si="33"/>
        <v>42944</v>
      </c>
      <c r="M299" s="5">
        <v>42933</v>
      </c>
      <c r="N299" s="4">
        <v>16.11</v>
      </c>
      <c r="O299" s="2">
        <f t="shared" si="37"/>
        <v>0.11999999999999922</v>
      </c>
      <c r="P299" s="13">
        <f t="shared" si="34"/>
        <v>390.00000000000057</v>
      </c>
      <c r="Q299" s="14">
        <f t="shared" si="40"/>
        <v>16140</v>
      </c>
      <c r="R299">
        <f t="shared" si="31"/>
        <v>0</v>
      </c>
    </row>
    <row r="300" spans="2:18" x14ac:dyDescent="0.35">
      <c r="B300" s="5">
        <f t="shared" si="38"/>
        <v>42947</v>
      </c>
      <c r="C300" s="5">
        <v>42934</v>
      </c>
      <c r="D300" s="4">
        <v>1249.75</v>
      </c>
      <c r="E300" s="4">
        <v>20</v>
      </c>
      <c r="F300" s="4">
        <f t="shared" si="32"/>
        <v>9899.9999999999782</v>
      </c>
      <c r="G300" s="4"/>
      <c r="H300" s="4">
        <f t="shared" si="39"/>
        <v>0</v>
      </c>
      <c r="I300" s="4">
        <f t="shared" si="36"/>
        <v>9.6483160521474431E-3</v>
      </c>
      <c r="J300" s="4">
        <f t="shared" si="35"/>
        <v>12</v>
      </c>
      <c r="K300" s="4"/>
      <c r="L300" s="5">
        <f t="shared" si="33"/>
        <v>42947</v>
      </c>
      <c r="M300" s="5">
        <v>42934</v>
      </c>
      <c r="N300" s="4">
        <v>16.29</v>
      </c>
      <c r="O300" s="2">
        <f t="shared" si="37"/>
        <v>0.17999999999999972</v>
      </c>
      <c r="P300" s="13">
        <f t="shared" si="34"/>
        <v>269.99999999999955</v>
      </c>
      <c r="Q300" s="14">
        <f t="shared" si="40"/>
        <v>10169.999999999978</v>
      </c>
      <c r="R300">
        <f t="shared" si="31"/>
        <v>0</v>
      </c>
    </row>
    <row r="301" spans="2:18" x14ac:dyDescent="0.35">
      <c r="B301" s="5">
        <f t="shared" si="38"/>
        <v>42948</v>
      </c>
      <c r="C301" s="5">
        <v>42935</v>
      </c>
      <c r="D301" s="4">
        <v>1240.8800000000001</v>
      </c>
      <c r="E301" s="4">
        <v>19</v>
      </c>
      <c r="F301" s="4">
        <f t="shared" si="32"/>
        <v>14084.999999999924</v>
      </c>
      <c r="G301" s="4"/>
      <c r="H301" s="4">
        <f t="shared" si="39"/>
        <v>0</v>
      </c>
      <c r="I301" s="4">
        <f t="shared" si="36"/>
        <v>-7.122725977184885E-3</v>
      </c>
      <c r="J301" s="4">
        <f t="shared" si="35"/>
        <v>-8.8699999999998909</v>
      </c>
      <c r="K301" s="4"/>
      <c r="L301" s="5">
        <f t="shared" si="33"/>
        <v>42948</v>
      </c>
      <c r="M301" s="5">
        <v>42935</v>
      </c>
      <c r="N301" s="4">
        <v>16.28</v>
      </c>
      <c r="O301" s="2">
        <f t="shared" si="37"/>
        <v>-9.9999999999980105E-3</v>
      </c>
      <c r="P301" s="13">
        <f t="shared" si="34"/>
        <v>344.99999999999886</v>
      </c>
      <c r="Q301" s="14">
        <f t="shared" si="40"/>
        <v>14429.999999999922</v>
      </c>
      <c r="R301">
        <f t="shared" si="31"/>
        <v>0</v>
      </c>
    </row>
    <row r="302" spans="2:18" x14ac:dyDescent="0.35">
      <c r="B302" s="5">
        <f t="shared" si="38"/>
        <v>42949</v>
      </c>
      <c r="C302" s="5">
        <v>42936</v>
      </c>
      <c r="D302" s="4">
        <v>1247.75</v>
      </c>
      <c r="E302" s="4">
        <v>18</v>
      </c>
      <c r="F302" s="4">
        <f t="shared" si="32"/>
        <v>9475.0000000000218</v>
      </c>
      <c r="G302" s="4"/>
      <c r="H302" s="4">
        <f t="shared" si="39"/>
        <v>0</v>
      </c>
      <c r="I302" s="4">
        <f t="shared" si="36"/>
        <v>5.5211240332235789E-3</v>
      </c>
      <c r="J302" s="4">
        <f t="shared" si="35"/>
        <v>6.8699999999998909</v>
      </c>
      <c r="K302" s="4"/>
      <c r="L302" s="5">
        <f t="shared" si="33"/>
        <v>42949</v>
      </c>
      <c r="M302" s="5">
        <v>42936</v>
      </c>
      <c r="N302" s="4">
        <v>16.329999999999998</v>
      </c>
      <c r="O302" s="2">
        <f t="shared" si="37"/>
        <v>4.9999999999997158E-2</v>
      </c>
      <c r="P302" s="13">
        <f t="shared" si="34"/>
        <v>130.0000000000008</v>
      </c>
      <c r="Q302" s="14">
        <f t="shared" si="40"/>
        <v>9605.0000000000218</v>
      </c>
      <c r="R302">
        <f t="shared" si="31"/>
        <v>0</v>
      </c>
    </row>
    <row r="303" spans="2:18" x14ac:dyDescent="0.35">
      <c r="B303" s="5">
        <f t="shared" si="38"/>
        <v>42950</v>
      </c>
      <c r="C303" s="5">
        <v>42937</v>
      </c>
      <c r="D303" s="4">
        <v>1254.9000000000001</v>
      </c>
      <c r="E303" s="4">
        <v>17</v>
      </c>
      <c r="F303" s="4">
        <f t="shared" si="32"/>
        <v>6875</v>
      </c>
      <c r="G303" s="4"/>
      <c r="H303" s="4">
        <f t="shared" si="39"/>
        <v>0</v>
      </c>
      <c r="I303" s="4">
        <f t="shared" si="36"/>
        <v>5.7139587665435698E-3</v>
      </c>
      <c r="J303" s="4">
        <f t="shared" si="35"/>
        <v>7.1500000000000909</v>
      </c>
      <c r="K303" s="4"/>
      <c r="L303" s="5">
        <f t="shared" si="33"/>
        <v>42950</v>
      </c>
      <c r="M303" s="5">
        <v>42937</v>
      </c>
      <c r="N303" s="4">
        <v>16.510000000000002</v>
      </c>
      <c r="O303" s="2">
        <f t="shared" si="37"/>
        <v>0.18000000000000327</v>
      </c>
      <c r="P303" s="13">
        <f t="shared" si="34"/>
        <v>-20.00000000000135</v>
      </c>
      <c r="Q303" s="14">
        <f t="shared" si="40"/>
        <v>6854.9999999999991</v>
      </c>
      <c r="R303">
        <f t="shared" si="31"/>
        <v>0</v>
      </c>
    </row>
    <row r="304" spans="2:18" x14ac:dyDescent="0.35">
      <c r="B304" s="5">
        <f t="shared" si="38"/>
        <v>42951</v>
      </c>
      <c r="C304" s="5">
        <v>42940</v>
      </c>
      <c r="D304" s="4">
        <v>1262.75</v>
      </c>
      <c r="E304" s="4">
        <v>16</v>
      </c>
      <c r="F304" s="4">
        <f t="shared" si="32"/>
        <v>-2075.0000000000455</v>
      </c>
      <c r="G304" s="4"/>
      <c r="H304" s="4">
        <f t="shared" si="39"/>
        <v>0</v>
      </c>
      <c r="I304" s="4">
        <f t="shared" si="36"/>
        <v>6.2359942318996886E-3</v>
      </c>
      <c r="J304" s="4">
        <f t="shared" si="35"/>
        <v>7.8499999999999091</v>
      </c>
      <c r="K304" s="4"/>
      <c r="L304" s="5">
        <f t="shared" si="33"/>
        <v>42951</v>
      </c>
      <c r="M304" s="5">
        <v>42940</v>
      </c>
      <c r="N304" s="4">
        <v>16.489999999999998</v>
      </c>
      <c r="O304" s="2">
        <f t="shared" si="37"/>
        <v>-2.0000000000003126E-2</v>
      </c>
      <c r="P304" s="13">
        <f t="shared" si="34"/>
        <v>-104.99999999999865</v>
      </c>
      <c r="Q304" s="14">
        <f t="shared" si="40"/>
        <v>-2180.0000000000441</v>
      </c>
      <c r="R304">
        <f t="shared" si="31"/>
        <v>0</v>
      </c>
    </row>
    <row r="305" spans="2:18" x14ac:dyDescent="0.35">
      <c r="B305" s="5">
        <f t="shared" si="38"/>
        <v>42954</v>
      </c>
      <c r="C305" s="5">
        <v>42941</v>
      </c>
      <c r="D305" s="4">
        <v>1249.05</v>
      </c>
      <c r="E305" s="4">
        <v>15</v>
      </c>
      <c r="F305" s="4">
        <f t="shared" si="32"/>
        <v>4325.0000000000455</v>
      </c>
      <c r="G305" s="4"/>
      <c r="H305" s="4">
        <f t="shared" si="39"/>
        <v>0</v>
      </c>
      <c r="I305" s="4">
        <f t="shared" si="36"/>
        <v>-1.0908619998224012E-2</v>
      </c>
      <c r="J305" s="4">
        <f t="shared" si="35"/>
        <v>-13.700000000000045</v>
      </c>
      <c r="K305" s="4"/>
      <c r="L305" s="5">
        <f t="shared" si="33"/>
        <v>42954</v>
      </c>
      <c r="M305" s="5">
        <v>42941</v>
      </c>
      <c r="N305" s="4">
        <v>16.5</v>
      </c>
      <c r="O305" s="2">
        <f t="shared" si="37"/>
        <v>1.0000000000001563E-2</v>
      </c>
      <c r="P305" s="13">
        <f t="shared" si="34"/>
        <v>-105.00000000000043</v>
      </c>
      <c r="Q305" s="14">
        <f t="shared" si="40"/>
        <v>4220.0000000000455</v>
      </c>
      <c r="R305">
        <f t="shared" si="31"/>
        <v>0</v>
      </c>
    </row>
    <row r="306" spans="2:18" x14ac:dyDescent="0.35">
      <c r="B306" s="5">
        <f t="shared" si="38"/>
        <v>42955</v>
      </c>
      <c r="C306" s="5">
        <v>42942</v>
      </c>
      <c r="D306" s="4">
        <v>1261.0999999999999</v>
      </c>
      <c r="E306" s="4">
        <v>14</v>
      </c>
      <c r="F306" s="4">
        <f t="shared" si="32"/>
        <v>200.00000000004547</v>
      </c>
      <c r="G306" s="4"/>
      <c r="H306" s="4">
        <f t="shared" si="39"/>
        <v>0</v>
      </c>
      <c r="I306" s="4">
        <f t="shared" si="36"/>
        <v>9.6010936118906542E-3</v>
      </c>
      <c r="J306" s="4">
        <f t="shared" si="35"/>
        <v>12.049999999999955</v>
      </c>
      <c r="K306" s="4"/>
      <c r="L306" s="5">
        <f t="shared" si="33"/>
        <v>42955</v>
      </c>
      <c r="M306" s="5">
        <v>42942</v>
      </c>
      <c r="N306" s="4">
        <v>16.66</v>
      </c>
      <c r="O306" s="2">
        <f t="shared" si="37"/>
        <v>0.16000000000000014</v>
      </c>
      <c r="P306" s="13">
        <f t="shared" si="34"/>
        <v>-95.000000000000639</v>
      </c>
      <c r="Q306" s="14">
        <f t="shared" si="40"/>
        <v>105.00000000004484</v>
      </c>
      <c r="R306">
        <f t="shared" si="31"/>
        <v>0</v>
      </c>
    </row>
    <row r="307" spans="2:18" x14ac:dyDescent="0.35">
      <c r="B307" s="5">
        <f t="shared" si="38"/>
        <v>42956</v>
      </c>
      <c r="C307" s="5">
        <v>42943</v>
      </c>
      <c r="D307" s="4">
        <v>1259</v>
      </c>
      <c r="E307" s="4">
        <v>13</v>
      </c>
      <c r="F307" s="4">
        <f t="shared" si="32"/>
        <v>9289.9999999999636</v>
      </c>
      <c r="G307" s="4"/>
      <c r="H307" s="4">
        <f t="shared" si="39"/>
        <v>0</v>
      </c>
      <c r="I307" s="4">
        <f t="shared" si="36"/>
        <v>-1.6666009174812757E-3</v>
      </c>
      <c r="J307" s="4">
        <f t="shared" si="35"/>
        <v>-2.0999999999999091</v>
      </c>
      <c r="K307" s="4"/>
      <c r="L307" s="5">
        <f t="shared" si="33"/>
        <v>42956</v>
      </c>
      <c r="M307" s="5">
        <v>42943</v>
      </c>
      <c r="N307" s="4">
        <v>16.57</v>
      </c>
      <c r="O307" s="2">
        <f t="shared" si="37"/>
        <v>-8.9999999999999858E-2</v>
      </c>
      <c r="P307" s="13">
        <f t="shared" si="34"/>
        <v>189.99999999999949</v>
      </c>
      <c r="Q307" s="14">
        <f t="shared" si="40"/>
        <v>9479.9999999999636</v>
      </c>
      <c r="R307">
        <f t="shared" si="31"/>
        <v>0</v>
      </c>
    </row>
    <row r="308" spans="2:18" x14ac:dyDescent="0.35">
      <c r="B308" s="5">
        <f t="shared" si="38"/>
        <v>42957</v>
      </c>
      <c r="C308" s="5">
        <v>42944</v>
      </c>
      <c r="D308" s="4">
        <v>1269.25</v>
      </c>
      <c r="E308" s="4">
        <v>12</v>
      </c>
      <c r="F308" s="4">
        <f t="shared" si="32"/>
        <v>7975.0000000000227</v>
      </c>
      <c r="G308" s="4"/>
      <c r="H308" s="4">
        <f t="shared" si="39"/>
        <v>0</v>
      </c>
      <c r="I308" s="4">
        <f t="shared" si="36"/>
        <v>8.108419783156684E-3</v>
      </c>
      <c r="J308" s="4">
        <f t="shared" si="35"/>
        <v>10.25</v>
      </c>
      <c r="K308" s="4"/>
      <c r="L308" s="5">
        <f t="shared" si="33"/>
        <v>42957</v>
      </c>
      <c r="M308" s="5">
        <v>42944</v>
      </c>
      <c r="N308" s="4">
        <v>16.89</v>
      </c>
      <c r="O308" s="2">
        <f t="shared" si="37"/>
        <v>0.32000000000000028</v>
      </c>
      <c r="P308" s="13">
        <f t="shared" si="34"/>
        <v>119.99999999999922</v>
      </c>
      <c r="Q308" s="14">
        <f t="shared" si="40"/>
        <v>8095.0000000000218</v>
      </c>
      <c r="R308">
        <f t="shared" si="31"/>
        <v>0</v>
      </c>
    </row>
    <row r="309" spans="2:18" x14ac:dyDescent="0.35">
      <c r="B309" s="5">
        <f t="shared" si="38"/>
        <v>42958</v>
      </c>
      <c r="C309" s="5">
        <v>42947</v>
      </c>
      <c r="D309" s="4">
        <v>1269.55</v>
      </c>
      <c r="E309" s="4">
        <v>11</v>
      </c>
      <c r="F309" s="4">
        <f t="shared" si="32"/>
        <v>9825.0000000000455</v>
      </c>
      <c r="G309" s="4"/>
      <c r="H309" s="4">
        <f t="shared" si="39"/>
        <v>0</v>
      </c>
      <c r="I309" s="4">
        <f t="shared" si="36"/>
        <v>2.3633212651308355E-4</v>
      </c>
      <c r="J309" s="4">
        <f t="shared" si="35"/>
        <v>0.29999999999995453</v>
      </c>
      <c r="K309" s="4"/>
      <c r="L309" s="5">
        <f t="shared" si="33"/>
        <v>42958</v>
      </c>
      <c r="M309" s="5">
        <v>42947</v>
      </c>
      <c r="N309" s="4">
        <v>16.829999999999998</v>
      </c>
      <c r="O309" s="2">
        <f t="shared" si="37"/>
        <v>-6.0000000000002274E-2</v>
      </c>
      <c r="P309" s="13">
        <f t="shared" si="34"/>
        <v>140.00000000000057</v>
      </c>
      <c r="Q309" s="14">
        <f t="shared" si="40"/>
        <v>9965.0000000000455</v>
      </c>
      <c r="R309">
        <f t="shared" ref="R309:R319" si="41">IF(Q309&gt;$T$114,0,1)</f>
        <v>0</v>
      </c>
    </row>
    <row r="310" spans="2:18" x14ac:dyDescent="0.35">
      <c r="B310" s="5">
        <f t="shared" si="38"/>
        <v>42961</v>
      </c>
      <c r="C310" s="5">
        <v>42948</v>
      </c>
      <c r="D310" s="4">
        <v>1269.05</v>
      </c>
      <c r="E310" s="4">
        <v>10</v>
      </c>
      <c r="F310" s="4">
        <f t="shared" ref="F310:F319" si="42">(VLOOKUP(B310,$C$117:$D$319,2,TRUE)-D310)*500</f>
        <v>10075.000000000045</v>
      </c>
      <c r="G310" s="4"/>
      <c r="H310" s="4">
        <f t="shared" si="39"/>
        <v>0</v>
      </c>
      <c r="I310" s="4">
        <f t="shared" si="36"/>
        <v>-3.9391791260179332E-4</v>
      </c>
      <c r="J310" s="4">
        <f t="shared" si="35"/>
        <v>-0.5</v>
      </c>
      <c r="K310" s="4"/>
      <c r="L310" s="5">
        <f t="shared" ref="L310:L319" si="43">WORKDAY(M309,10)</f>
        <v>42961</v>
      </c>
      <c r="M310" s="5">
        <v>42948</v>
      </c>
      <c r="N310" s="4">
        <v>16.97</v>
      </c>
      <c r="O310" s="2">
        <f t="shared" si="37"/>
        <v>0.14000000000000057</v>
      </c>
      <c r="P310" s="13">
        <f t="shared" ref="P310:P319" si="44">(VLOOKUP(L310,$M$117:$N$319,2,TRUE)-N310)*500</f>
        <v>70.000000000000284</v>
      </c>
      <c r="Q310" s="14">
        <f t="shared" si="40"/>
        <v>10145.000000000045</v>
      </c>
      <c r="R310">
        <f t="shared" si="41"/>
        <v>0</v>
      </c>
    </row>
    <row r="311" spans="2:18" x14ac:dyDescent="0.35">
      <c r="B311" s="5">
        <f t="shared" si="38"/>
        <v>42962</v>
      </c>
      <c r="C311" s="5">
        <v>42949</v>
      </c>
      <c r="D311" s="4">
        <v>1266.7</v>
      </c>
      <c r="E311" s="4">
        <v>9</v>
      </c>
      <c r="F311" s="4">
        <f t="shared" si="42"/>
        <v>11250</v>
      </c>
      <c r="G311" s="4"/>
      <c r="H311" s="4">
        <f t="shared" si="39"/>
        <v>0</v>
      </c>
      <c r="I311" s="4">
        <f t="shared" si="36"/>
        <v>-1.8534955518285656E-3</v>
      </c>
      <c r="J311" s="4">
        <f t="shared" si="35"/>
        <v>-2.3499999999999091</v>
      </c>
      <c r="K311" s="4"/>
      <c r="L311" s="5">
        <f t="shared" si="43"/>
        <v>42962</v>
      </c>
      <c r="M311" s="5">
        <v>42949</v>
      </c>
      <c r="N311" s="4">
        <v>16.59</v>
      </c>
      <c r="O311" s="2">
        <f t="shared" si="37"/>
        <v>-0.37999999999999901</v>
      </c>
      <c r="P311" s="13">
        <f t="shared" si="44"/>
        <v>259.99999999999977</v>
      </c>
      <c r="Q311" s="14">
        <f t="shared" si="40"/>
        <v>11510</v>
      </c>
      <c r="R311">
        <f t="shared" si="41"/>
        <v>0</v>
      </c>
    </row>
    <row r="312" spans="2:18" x14ac:dyDescent="0.35">
      <c r="B312" s="5">
        <f t="shared" si="38"/>
        <v>42963</v>
      </c>
      <c r="C312" s="5">
        <v>42950</v>
      </c>
      <c r="D312" s="4">
        <v>1268.6500000000001</v>
      </c>
      <c r="E312" s="4">
        <v>8</v>
      </c>
      <c r="F312" s="4">
        <f t="shared" si="42"/>
        <v>10274.999999999978</v>
      </c>
      <c r="G312" s="4"/>
      <c r="H312" s="4">
        <f t="shared" si="39"/>
        <v>0</v>
      </c>
      <c r="I312" s="4">
        <f t="shared" si="36"/>
        <v>1.5382494602400598E-3</v>
      </c>
      <c r="J312" s="4">
        <f t="shared" si="35"/>
        <v>1.9500000000000455</v>
      </c>
      <c r="K312" s="4"/>
      <c r="L312" s="5">
        <f t="shared" si="43"/>
        <v>42963</v>
      </c>
      <c r="M312" s="5">
        <v>42950</v>
      </c>
      <c r="N312" s="4">
        <v>16.47</v>
      </c>
      <c r="O312" s="2">
        <f t="shared" si="37"/>
        <v>-0.12000000000000099</v>
      </c>
      <c r="P312" s="13">
        <f t="shared" si="44"/>
        <v>320.00000000000028</v>
      </c>
      <c r="Q312" s="14">
        <f t="shared" si="40"/>
        <v>10594.999999999978</v>
      </c>
      <c r="R312">
        <f t="shared" si="41"/>
        <v>0</v>
      </c>
    </row>
    <row r="313" spans="2:18" x14ac:dyDescent="0.35">
      <c r="B313" s="5">
        <f t="shared" si="38"/>
        <v>42964</v>
      </c>
      <c r="C313" s="5">
        <v>42951</v>
      </c>
      <c r="D313" s="4">
        <v>1258.5999999999999</v>
      </c>
      <c r="E313" s="4">
        <v>7</v>
      </c>
      <c r="F313" s="4">
        <f t="shared" si="42"/>
        <v>15300.000000000069</v>
      </c>
      <c r="G313" s="4"/>
      <c r="H313" s="4">
        <f t="shared" si="39"/>
        <v>0</v>
      </c>
      <c r="I313" s="4">
        <f t="shared" si="36"/>
        <v>-7.9533508569937794E-3</v>
      </c>
      <c r="J313" s="4">
        <f t="shared" si="35"/>
        <v>-10.050000000000182</v>
      </c>
      <c r="K313" s="4"/>
      <c r="L313" s="5">
        <f t="shared" si="43"/>
        <v>42964</v>
      </c>
      <c r="M313" s="5">
        <v>42951</v>
      </c>
      <c r="N313" s="4">
        <v>16.28</v>
      </c>
      <c r="O313" s="2">
        <f t="shared" si="37"/>
        <v>-0.18999999999999773</v>
      </c>
      <c r="P313" s="13">
        <f t="shared" si="44"/>
        <v>414.99999999999915</v>
      </c>
      <c r="Q313" s="14">
        <f t="shared" si="40"/>
        <v>15715.000000000069</v>
      </c>
      <c r="R313">
        <f t="shared" si="41"/>
        <v>0</v>
      </c>
    </row>
    <row r="314" spans="2:18" x14ac:dyDescent="0.35">
      <c r="B314" s="5">
        <f t="shared" si="38"/>
        <v>42965</v>
      </c>
      <c r="C314" s="5">
        <v>42953</v>
      </c>
      <c r="D314" s="4">
        <v>1258.5999999999999</v>
      </c>
      <c r="E314" s="4">
        <v>6</v>
      </c>
      <c r="F314" s="4">
        <f t="shared" si="42"/>
        <v>15300.000000000069</v>
      </c>
      <c r="G314" s="4"/>
      <c r="H314" s="4">
        <f t="shared" si="39"/>
        <v>0</v>
      </c>
      <c r="I314" s="4">
        <f t="shared" si="36"/>
        <v>0</v>
      </c>
      <c r="J314" s="4">
        <f t="shared" si="35"/>
        <v>0</v>
      </c>
      <c r="K314" s="4"/>
      <c r="L314" s="5">
        <f t="shared" si="43"/>
        <v>42965</v>
      </c>
      <c r="M314" s="5">
        <v>42953</v>
      </c>
      <c r="N314" s="4">
        <v>16.28</v>
      </c>
      <c r="O314" s="2">
        <f t="shared" si="37"/>
        <v>0</v>
      </c>
      <c r="P314" s="13">
        <f t="shared" si="44"/>
        <v>414.99999999999915</v>
      </c>
      <c r="Q314" s="14">
        <f t="shared" si="40"/>
        <v>15715.000000000069</v>
      </c>
      <c r="R314">
        <f t="shared" si="41"/>
        <v>0</v>
      </c>
    </row>
    <row r="315" spans="2:18" x14ac:dyDescent="0.35">
      <c r="B315" s="5">
        <f t="shared" si="38"/>
        <v>42965</v>
      </c>
      <c r="C315" s="5">
        <v>42954</v>
      </c>
      <c r="D315" s="4">
        <v>1257.7</v>
      </c>
      <c r="E315" s="4">
        <v>5</v>
      </c>
      <c r="F315" s="4">
        <f t="shared" si="42"/>
        <v>15750</v>
      </c>
      <c r="G315" s="4"/>
      <c r="H315" s="4">
        <f t="shared" si="39"/>
        <v>0</v>
      </c>
      <c r="I315" s="4">
        <f t="shared" si="36"/>
        <v>-7.1533603972273596E-4</v>
      </c>
      <c r="J315" s="4">
        <f t="shared" si="35"/>
        <v>-0.89999999999986358</v>
      </c>
      <c r="K315" s="4"/>
      <c r="L315" s="5">
        <f t="shared" si="43"/>
        <v>42965</v>
      </c>
      <c r="M315" s="5">
        <v>42954</v>
      </c>
      <c r="N315" s="4">
        <v>16.29</v>
      </c>
      <c r="O315" s="2">
        <f t="shared" si="37"/>
        <v>9.9999999999980105E-3</v>
      </c>
      <c r="P315" s="13">
        <f t="shared" si="44"/>
        <v>410.00000000000011</v>
      </c>
      <c r="Q315" s="14">
        <f t="shared" si="40"/>
        <v>16160</v>
      </c>
      <c r="R315">
        <f t="shared" si="41"/>
        <v>0</v>
      </c>
    </row>
    <row r="316" spans="2:18" x14ac:dyDescent="0.35">
      <c r="B316" s="5">
        <f t="shared" si="38"/>
        <v>42968</v>
      </c>
      <c r="C316" s="5">
        <v>42955</v>
      </c>
      <c r="D316" s="4">
        <v>1261.5</v>
      </c>
      <c r="E316" s="4">
        <v>4</v>
      </c>
      <c r="F316" s="4">
        <f t="shared" si="42"/>
        <v>13850.000000000022</v>
      </c>
      <c r="G316" s="4"/>
      <c r="H316" s="4">
        <f t="shared" si="39"/>
        <v>0</v>
      </c>
      <c r="I316" s="4">
        <f t="shared" si="36"/>
        <v>3.0168330280018196E-3</v>
      </c>
      <c r="J316" s="4">
        <f t="shared" si="35"/>
        <v>3.7999999999999545</v>
      </c>
      <c r="K316" s="4"/>
      <c r="L316" s="5">
        <f t="shared" si="43"/>
        <v>42968</v>
      </c>
      <c r="M316" s="5">
        <v>42955</v>
      </c>
      <c r="N316" s="4">
        <v>16.47</v>
      </c>
      <c r="O316" s="2">
        <f t="shared" si="37"/>
        <v>0.17999999999999972</v>
      </c>
      <c r="P316" s="13">
        <f t="shared" si="44"/>
        <v>320.00000000000028</v>
      </c>
      <c r="Q316" s="14">
        <f t="shared" si="40"/>
        <v>14170.000000000022</v>
      </c>
      <c r="R316">
        <f t="shared" si="41"/>
        <v>0</v>
      </c>
    </row>
    <row r="317" spans="2:18" x14ac:dyDescent="0.35">
      <c r="B317" s="5">
        <f t="shared" si="38"/>
        <v>42969</v>
      </c>
      <c r="C317" s="5">
        <v>42956</v>
      </c>
      <c r="D317" s="4">
        <v>1277.58</v>
      </c>
      <c r="E317" s="4">
        <v>3</v>
      </c>
      <c r="F317" s="4">
        <f t="shared" si="42"/>
        <v>5810.0000000000591</v>
      </c>
      <c r="G317" s="4"/>
      <c r="H317" s="4">
        <f t="shared" si="39"/>
        <v>0</v>
      </c>
      <c r="I317" s="4">
        <f t="shared" si="36"/>
        <v>1.2666174345250525E-2</v>
      </c>
      <c r="J317" s="4">
        <f t="shared" si="35"/>
        <v>16.079999999999927</v>
      </c>
      <c r="K317" s="4"/>
      <c r="L317" s="5">
        <f t="shared" si="43"/>
        <v>42969</v>
      </c>
      <c r="M317" s="5">
        <v>42956</v>
      </c>
      <c r="N317" s="4">
        <v>16.95</v>
      </c>
      <c r="O317" s="2">
        <f t="shared" si="37"/>
        <v>0.48000000000000043</v>
      </c>
      <c r="P317" s="13">
        <f t="shared" si="44"/>
        <v>80.000000000000071</v>
      </c>
      <c r="Q317" s="14">
        <f t="shared" si="40"/>
        <v>5890.0000000000591</v>
      </c>
      <c r="R317">
        <f t="shared" si="41"/>
        <v>0</v>
      </c>
    </row>
    <row r="318" spans="2:18" x14ac:dyDescent="0.35">
      <c r="B318" s="5">
        <f t="shared" si="38"/>
        <v>42970</v>
      </c>
      <c r="C318" s="5">
        <v>42957</v>
      </c>
      <c r="D318" s="4">
        <v>1285.2</v>
      </c>
      <c r="E318" s="4">
        <v>2</v>
      </c>
      <c r="F318" s="4">
        <f t="shared" si="42"/>
        <v>2000</v>
      </c>
      <c r="G318" s="4"/>
      <c r="H318" s="4">
        <f t="shared" si="39"/>
        <v>0</v>
      </c>
      <c r="I318" s="4">
        <f t="shared" si="36"/>
        <v>5.9466848153411078E-3</v>
      </c>
      <c r="J318" s="4">
        <f t="shared" si="35"/>
        <v>7.6200000000001182</v>
      </c>
      <c r="K318" s="4"/>
      <c r="L318" s="5">
        <f t="shared" si="43"/>
        <v>42970</v>
      </c>
      <c r="M318" s="5">
        <v>42957</v>
      </c>
      <c r="N318" s="4">
        <v>17.13</v>
      </c>
      <c r="O318" s="2">
        <f t="shared" si="37"/>
        <v>0.17999999999999972</v>
      </c>
      <c r="P318" s="13">
        <f t="shared" si="44"/>
        <v>-9.9999999999997868</v>
      </c>
      <c r="Q318" s="14">
        <f t="shared" si="40"/>
        <v>1990.0000000000002</v>
      </c>
      <c r="R318">
        <f t="shared" si="41"/>
        <v>0</v>
      </c>
    </row>
    <row r="319" spans="2:18" x14ac:dyDescent="0.35">
      <c r="B319" s="5">
        <f t="shared" si="38"/>
        <v>42971</v>
      </c>
      <c r="C319" s="5">
        <v>42958</v>
      </c>
      <c r="D319" s="4">
        <v>1289.2</v>
      </c>
      <c r="E319" s="4">
        <v>1</v>
      </c>
      <c r="F319" s="4">
        <f t="shared" si="42"/>
        <v>0</v>
      </c>
      <c r="G319" s="4"/>
      <c r="H319" s="4">
        <f t="shared" si="39"/>
        <v>0</v>
      </c>
      <c r="I319" s="4">
        <f t="shared" si="36"/>
        <v>3.1075226995795902E-3</v>
      </c>
      <c r="J319" s="4">
        <f t="shared" si="35"/>
        <v>4</v>
      </c>
      <c r="K319" s="4"/>
      <c r="L319" s="5">
        <f t="shared" si="43"/>
        <v>42971</v>
      </c>
      <c r="M319" s="5">
        <v>42958</v>
      </c>
      <c r="N319" s="4">
        <v>17.11</v>
      </c>
      <c r="O319" s="2">
        <f t="shared" si="37"/>
        <v>-1.9999999999999574E-2</v>
      </c>
      <c r="P319" s="13">
        <f t="shared" si="44"/>
        <v>0</v>
      </c>
      <c r="Q319" s="14">
        <f t="shared" si="40"/>
        <v>0</v>
      </c>
      <c r="R319">
        <f t="shared" si="41"/>
        <v>0</v>
      </c>
    </row>
    <row r="320" spans="2:18" x14ac:dyDescent="0.35">
      <c r="K320" s="4"/>
      <c r="L320" s="4"/>
      <c r="O320" s="2"/>
      <c r="P320" s="2"/>
      <c r="Q320" s="6"/>
    </row>
    <row r="321" spans="11:17" x14ac:dyDescent="0.35">
      <c r="K321" s="4"/>
      <c r="L321" s="4"/>
      <c r="O321" s="2"/>
      <c r="P321" s="2"/>
      <c r="Q321" s="6"/>
    </row>
    <row r="322" spans="11:17" x14ac:dyDescent="0.35">
      <c r="K322" s="4"/>
      <c r="L322" s="4"/>
      <c r="O322" s="2"/>
      <c r="P322" s="2"/>
      <c r="Q322" s="6"/>
    </row>
    <row r="323" spans="11:17" x14ac:dyDescent="0.35">
      <c r="K323" s="4"/>
      <c r="L323" s="4"/>
      <c r="M323" s="4"/>
      <c r="N323" s="3"/>
    </row>
    <row r="324" spans="11:17" x14ac:dyDescent="0.35">
      <c r="K324" s="4"/>
      <c r="L324" s="4"/>
      <c r="M324" s="4"/>
      <c r="N324" s="3"/>
    </row>
    <row r="325" spans="11:17" x14ac:dyDescent="0.35">
      <c r="K325" s="4"/>
      <c r="L325" s="4"/>
      <c r="M325" s="4"/>
      <c r="N325" s="3"/>
    </row>
  </sheetData>
  <sortState xmlns:xlrd2="http://schemas.microsoft.com/office/spreadsheetml/2017/richdata2" ref="M2:N319">
    <sortCondition ref="M2:M319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16</vt:i4>
      </vt:variant>
    </vt:vector>
  </HeadingPairs>
  <TitlesOfParts>
    <vt:vector size="18" baseType="lpstr">
      <vt:lpstr>Tabelle1</vt:lpstr>
      <vt:lpstr>Cartera</vt:lpstr>
      <vt:lpstr>dias</vt:lpstr>
      <vt:lpstr>FLO_c_oro_sC_plata_sC</vt:lpstr>
      <vt:lpstr>FLO_i_N_oro</vt:lpstr>
      <vt:lpstr>FLO_i_N_plata</vt:lpstr>
      <vt:lpstr>FLO_i_oro</vt:lpstr>
      <vt:lpstr>FLO_i_oro_1</vt:lpstr>
      <vt:lpstr>FLO_i_oro_sC</vt:lpstr>
      <vt:lpstr>FLO_i_plata</vt:lpstr>
      <vt:lpstr>FLO_i_plata_1</vt:lpstr>
      <vt:lpstr>FLO_i_plata_sC</vt:lpstr>
      <vt:lpstr>FLO_i_v_oro</vt:lpstr>
      <vt:lpstr>FLO_i_v_plata</vt:lpstr>
      <vt:lpstr>FLO_o_VaR</vt:lpstr>
      <vt:lpstr>FLO_o_VeR_ARCH</vt:lpstr>
      <vt:lpstr>FLO_o_VeR_BSM</vt:lpstr>
      <vt:lpstr>FLO_o_VeR_T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2017-05-26T18:05:27Z</dcterms:created>
  <dcterms:modified xsi:type="dcterms:W3CDTF">2019-02-17T19:15:48Z</dcterms:modified>
</cp:coreProperties>
</file>