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xr:revisionPtr revIDLastSave="0" documentId="13_ncr:1_{AFE2A189-1441-40CF-8942-4E45ACC400D6}" xr6:coauthVersionLast="40" xr6:coauthVersionMax="40" xr10:uidLastSave="{00000000-0000-0000-0000-000000000000}"/>
  <bookViews>
    <workbookView xWindow="0" yWindow="0" windowWidth="23445" windowHeight="1138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FLO_c_p_1_market_entry">Tabelle1!$D$25</definedName>
    <definedName name="FLO_i_Lager">Tabelle1!$I$13</definedName>
    <definedName name="FLO_i_Lager_opt">Tabelle1!$I$15</definedName>
    <definedName name="FLO_i_market_entry">Tabelle1!$I$17</definedName>
    <definedName name="FLO_i_Menge_1">Tabelle1!$D$5</definedName>
    <definedName name="FLO_i_Menge_2">Tabelle1!$E$5</definedName>
    <definedName name="FLO_i_Menge_3">Tabelle1!$F$5</definedName>
    <definedName name="FLO_i_p_1">Tabelle1!$D$7</definedName>
    <definedName name="FLO_i_Skosten_1">Tabelle1!$D$11</definedName>
    <definedName name="FLO_i_Skosten_2">Tabelle1!$E$11</definedName>
    <definedName name="FLO_i_Skosten_3">Tabelle1!$F$11</definedName>
    <definedName name="FLO_i_Skosten_Deg">Tabelle1!$I$11</definedName>
    <definedName name="FLO_i_Startwert_1">Tabelle1!$I$19</definedName>
    <definedName name="FLO_o_CF_1">Tabelle1!$D$15</definedName>
    <definedName name="FLO_o_CF_2">Tabelle1!$E$15</definedName>
    <definedName name="FLO_o_CF_3">Tabelle1!$F$15</definedName>
    <definedName name="FLO_o_CF_Plan">Tabelle1!$D$17</definedName>
    <definedName name="FLO_o_Kosten_1">Tabelle1!$D$13</definedName>
    <definedName name="FLO_o_Kosten_2">Tabelle1!$E$13</definedName>
    <definedName name="FLO_o_Kosten_3">Tabelle1!$F$13</definedName>
    <definedName name="FLO_o_Kosten_Plan">Tabelle1!$D$19</definedName>
    <definedName name="FLO_o_P_2">Tabelle1!$D$21</definedName>
    <definedName name="FLO_o_p_3">Tabelle1!$D$22</definedName>
    <definedName name="FLO_o_Umsatz_1">Tabelle1!$D$9</definedName>
    <definedName name="FLO_o_Umsatz_2">Tabelle1!$E$9</definedName>
    <definedName name="FLO_o_Umsatz_3">Tabelle1!$F$9</definedName>
    <definedName name="FLO_o_Umsatz_Plan">Tabelle1!$D$18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9" i="1" l="1"/>
  <c r="I19" i="1"/>
  <c r="I11" i="1"/>
  <c r="D11" i="1"/>
  <c r="D7" i="1"/>
  <c r="I17" i="1"/>
  <c r="I13" i="1"/>
  <c r="I15" i="1" s="1"/>
  <c r="D25" i="1"/>
  <c r="E7" i="1" l="1"/>
  <c r="F7" i="1"/>
  <c r="E11" i="1"/>
  <c r="D5" i="1"/>
  <c r="E5" i="1" s="1"/>
  <c r="F5" i="1" s="1"/>
  <c r="D21" i="1"/>
  <c r="D22" i="1"/>
  <c r="F11" i="1" l="1"/>
  <c r="D13" i="1"/>
  <c r="D9" i="1"/>
  <c r="F13" i="1" l="1"/>
  <c r="F9" i="1"/>
  <c r="E13" i="1"/>
  <c r="D15" i="1"/>
  <c r="E9" i="1"/>
  <c r="E15" i="1" l="1"/>
  <c r="D18" i="1"/>
  <c r="F15" i="1"/>
  <c r="D19" i="1"/>
  <c r="D17" i="1"/>
  <c r="I29" i="1" s="1"/>
</calcChain>
</file>

<file path=xl/sharedStrings.xml><?xml version="1.0" encoding="utf-8"?>
<sst xmlns="http://schemas.openxmlformats.org/spreadsheetml/2006/main" count="31" uniqueCount="31">
  <si>
    <t>Menge</t>
  </si>
  <si>
    <t>Jahr</t>
  </si>
  <si>
    <t>Parameter</t>
  </si>
  <si>
    <t>Marktpotential</t>
  </si>
  <si>
    <t>Preis</t>
  </si>
  <si>
    <t>Umsatz</t>
  </si>
  <si>
    <t>Skosten</t>
  </si>
  <si>
    <t>Einsparpotential Skosten</t>
  </si>
  <si>
    <t>Lageraufschlag</t>
  </si>
  <si>
    <t>Kosten</t>
  </si>
  <si>
    <t>CashFlow</t>
  </si>
  <si>
    <t>PlanCF</t>
  </si>
  <si>
    <t>PlanUmsatz</t>
  </si>
  <si>
    <t>PlanKosten</t>
  </si>
  <si>
    <t>Reduktion Lagerhaltung</t>
  </si>
  <si>
    <t>P_2</t>
  </si>
  <si>
    <t>P_3</t>
  </si>
  <si>
    <t>Markteintritt</t>
  </si>
  <si>
    <t>Marktpotential Wettbewerb</t>
  </si>
  <si>
    <t>Startwerte Periode 1</t>
  </si>
  <si>
    <t>Mindestabsatz</t>
  </si>
  <si>
    <t>Korrelationen</t>
  </si>
  <si>
    <t>alle Zahlen in TCHF</t>
  </si>
  <si>
    <t>Jahr 1</t>
  </si>
  <si>
    <t>Jahr 2</t>
  </si>
  <si>
    <t>Jahr 3</t>
  </si>
  <si>
    <t>Resultate</t>
  </si>
  <si>
    <t>Plan CF best case</t>
  </si>
  <si>
    <t>Plan CF real case</t>
  </si>
  <si>
    <t>Plan CF worst case</t>
  </si>
  <si>
    <t>Anspruchsniveau ohne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</si>
</sst>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9" fontId="2" fillId="2" borderId="0" xfId="1" applyFont="1" applyFill="1"/>
    <xf numFmtId="9" fontId="2" fillId="0" borderId="0" xfId="1" applyFont="1"/>
    <xf numFmtId="164" fontId="2" fillId="2" borderId="0" xfId="2" applyNumberFormat="1" applyFont="1" applyFill="1"/>
    <xf numFmtId="164" fontId="2" fillId="0" borderId="0" xfId="2" applyNumberFormat="1" applyFont="1"/>
    <xf numFmtId="164" fontId="2" fillId="3" borderId="0" xfId="2" applyNumberFormat="1" applyFont="1" applyFill="1"/>
    <xf numFmtId="43" fontId="2" fillId="3" borderId="0" xfId="2" applyNumberFormat="1" applyFont="1" applyFill="1"/>
    <xf numFmtId="43" fontId="2" fillId="2" borderId="0" xfId="2" applyNumberFormat="1" applyFont="1" applyFill="1"/>
    <xf numFmtId="43" fontId="2" fillId="0" borderId="0" xfId="2" applyNumberFormat="1" applyFont="1"/>
    <xf numFmtId="0" fontId="2" fillId="0" borderId="1" xfId="0" applyFont="1" applyBorder="1"/>
    <xf numFmtId="2" fontId="2" fillId="2" borderId="0" xfId="0" applyNumberFormat="1" applyFont="1" applyFill="1"/>
    <xf numFmtId="0" fontId="2" fillId="2" borderId="0" xfId="0" applyFont="1" applyFill="1"/>
    <xf numFmtId="43" fontId="2" fillId="0" borderId="0" xfId="2" applyFont="1"/>
    <xf numFmtId="43" fontId="2" fillId="0" borderId="0" xfId="2" applyNumberFormat="1" applyFont="1" applyFill="1"/>
    <xf numFmtId="0" fontId="2" fillId="0" borderId="0" xfId="0" applyFont="1" applyFill="1"/>
    <xf numFmtId="43" fontId="2" fillId="4" borderId="0" xfId="2" applyNumberFormat="1" applyFont="1" applyFill="1"/>
    <xf numFmtId="0" fontId="3" fillId="0" borderId="0" xfId="0" applyFont="1"/>
    <xf numFmtId="9" fontId="2" fillId="0" borderId="0" xfId="1" applyNumberFormat="1" applyFo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Tabelle1!$C$15</c:f>
          <c:strCache>
            <c:ptCount val="1"/>
            <c:pt idx="0">
              <c:v>CashFlow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</c:spPr>
          <c:invertIfNegative val="1"/>
          <c:cat>
            <c:strRef>
              <c:f>Tabelle1!$D$3:$F$3</c:f>
              <c:strCache>
                <c:ptCount val="3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</c:strCache>
            </c:strRef>
          </c:cat>
          <c:val>
            <c:numRef>
              <c:f>Tabelle1!$D$15:$F$15</c:f>
              <c:numCache>
                <c:formatCode>_ * #,##0_ ;_ * \-#,##0_ ;_ * "-"??_ ;_ @_ </c:formatCode>
                <c:ptCount val="3"/>
                <c:pt idx="0">
                  <c:v>-663.56940000000031</c:v>
                </c:pt>
                <c:pt idx="1">
                  <c:v>6518.9748140000011</c:v>
                </c:pt>
                <c:pt idx="2">
                  <c:v>7381.0476359999993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A8A-4A3D-B30F-5B5C186B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16886591"/>
        <c:axId val="46924015"/>
      </c:barChart>
      <c:lineChart>
        <c:grouping val="standard"/>
        <c:varyColors val="0"/>
        <c:ser>
          <c:idx val="1"/>
          <c:order val="1"/>
          <c:tx>
            <c:strRef>
              <c:f>Tabelle1!$C$5</c:f>
              <c:strCache>
                <c:ptCount val="1"/>
                <c:pt idx="0">
                  <c:v>Menge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Tabelle1!$D$5:$F$5</c:f>
              <c:numCache>
                <c:formatCode>_ * #,##0_ ;_ * \-#,##0_ ;_ * "-"??_ ;_ @_ </c:formatCode>
                <c:ptCount val="3"/>
                <c:pt idx="0">
                  <c:v>9399</c:v>
                </c:pt>
                <c:pt idx="1">
                  <c:v>12199</c:v>
                </c:pt>
                <c:pt idx="2">
                  <c:v>13599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A-4A3D-B30F-5B5C186B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23583"/>
        <c:axId val="2122232655"/>
      </c:lineChart>
      <c:catAx>
        <c:axId val="211688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924015"/>
        <c:crosses val="autoZero"/>
        <c:auto val="1"/>
        <c:lblAlgn val="ctr"/>
        <c:lblOffset val="100"/>
        <c:noMultiLvlLbl val="0"/>
      </c:catAx>
      <c:valAx>
        <c:axId val="46924015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6886591"/>
        <c:crosses val="autoZero"/>
        <c:crossBetween val="between"/>
      </c:valAx>
      <c:valAx>
        <c:axId val="2122232655"/>
        <c:scaling>
          <c:orientation val="minMax"/>
        </c:scaling>
        <c:delete val="0"/>
        <c:axPos val="r"/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3323583"/>
        <c:crosses val="max"/>
        <c:crossBetween val="between"/>
      </c:valAx>
      <c:catAx>
        <c:axId val="743323583"/>
        <c:scaling>
          <c:orientation val="minMax"/>
        </c:scaling>
        <c:delete val="1"/>
        <c:axPos val="b"/>
        <c:majorTickMark val="out"/>
        <c:minorTickMark val="none"/>
        <c:tickLblPos val="nextTo"/>
        <c:crossAx val="2122232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367391</xdr:colOff>
      <xdr:row>1</xdr:row>
      <xdr:rowOff>111577</xdr:rowOff>
    </xdr:from>
    <xdr:to>
      <xdr:col>15</xdr:col>
      <xdr:colOff>272143</xdr:colOff>
      <xdr:row>19</xdr:row>
      <xdr:rowOff>103413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2A62D3-BDAE-4168-A7C2-6A4330E9D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M29"/>
  <sheetViews>
    <sheetView showGridLines="0" showRowColHeaders="0" tabSelected="1" zoomScaleNormal="100" workbookViewId="0">
      <selection activeCell="F30" sqref="F30"/>
    </sheetView>
  </sheetViews>
  <sheetFormatPr baseColWidth="10" defaultColWidth="11.140625" defaultRowHeight="12.75" x14ac:dyDescent="0.2"/>
  <cols>
    <col min="1" max="2" width="11.140625" style="1"/>
    <col min="3" max="3" width="12.28515625" style="1" bestFit="1" customWidth="1"/>
    <col min="4" max="5" width="11.140625" style="1"/>
    <col min="6" max="6" width="12.5703125" style="1" bestFit="1" customWidth="1"/>
    <col min="7" max="7" width="11.140625" style="1"/>
    <col min="8" max="8" width="28.28515625" style="1" bestFit="1" customWidth="1"/>
    <col min="9" max="9" width="11.140625" style="1"/>
    <col min="10" max="10" width="22" style="1" bestFit="1" customWidth="1"/>
    <col min="11" max="12" width="11.140625" style="1"/>
    <col min="13" max="13" width="14.140625" style="1" bestFit="1" customWidth="1"/>
    <col min="14" max="16384" width="11.140625" style="1"/>
  </cols>
  <sheetData>
    <row r="3" spans="3:9" x14ac:dyDescent="0.2">
      <c r="C3" s="10" t="s">
        <v>1</v>
      </c>
      <c r="D3" s="10" t="s">
        <v>23</v>
      </c>
      <c r="E3" s="10" t="s">
        <v>24</v>
      </c>
      <c r="F3" s="10" t="s">
        <v>25</v>
      </c>
      <c r="H3" s="1" t="s">
        <v>2</v>
      </c>
    </row>
    <row r="5" spans="3:9" x14ac:dyDescent="0.2">
      <c r="C5" s="1" t="s">
        <v>0</v>
      </c>
      <c r="D5" s="4">
        <f ca="1">_xll.FLOsimula_DiscreteUniform(I5+FLO_i_Startwert_1*(1-FLO_i_market_entry),IF(FLO_i_market_entry=0,I7-2,I9-2),"Menge_1")</f>
        <v>9399</v>
      </c>
      <c r="E5" s="4">
        <f ca="1">_xll.FLOsimula_DiscreteUniform(FLO_i_Menge_1,IF(FLO_i_market_entry=0,I7-1,I9-1),"Menge_2")</f>
        <v>12199</v>
      </c>
      <c r="F5" s="4">
        <f ca="1">_xll.FLOsimula_DiscreteUniform(FLO_i_Menge_2,IF(FLO_i_market_entry=0,I7,I9),"Menge_3")</f>
        <v>13599</v>
      </c>
      <c r="H5" s="1" t="s">
        <v>20</v>
      </c>
      <c r="I5" s="1">
        <v>1000</v>
      </c>
    </row>
    <row r="6" spans="3:9" x14ac:dyDescent="0.2">
      <c r="D6" s="5"/>
      <c r="E6" s="5"/>
      <c r="F6" s="5"/>
    </row>
    <row r="7" spans="3:9" x14ac:dyDescent="0.2">
      <c r="C7" s="1" t="s">
        <v>4</v>
      </c>
      <c r="D7" s="8">
        <f ca="1">_xll.FLOsimula_Uniforme(1.8,2,"p_1")</f>
        <v>1.9</v>
      </c>
      <c r="E7" s="9">
        <f ca="1">FLO_i_p_1</f>
        <v>1.9</v>
      </c>
      <c r="F7" s="9">
        <f ca="1">FLO_i_p_1</f>
        <v>1.9</v>
      </c>
      <c r="H7" s="1" t="s">
        <v>3</v>
      </c>
      <c r="I7" s="1">
        <v>30000</v>
      </c>
    </row>
    <row r="8" spans="3:9" x14ac:dyDescent="0.2">
      <c r="D8" s="5"/>
      <c r="E8" s="5"/>
      <c r="F8" s="5"/>
    </row>
    <row r="9" spans="3:9" x14ac:dyDescent="0.2">
      <c r="C9" s="1" t="s">
        <v>5</v>
      </c>
      <c r="D9" s="6">
        <f ca="1">FLO_i_Menge_1*ROUND(D7,2)+_xll.FLOsimula_output("Umsatz_1")</f>
        <v>17858.099999999999</v>
      </c>
      <c r="E9" s="6">
        <f ca="1">FLO_i_Menge_2*E7+_xll.FLOsimula_output("Umsatz_2")</f>
        <v>23178.1</v>
      </c>
      <c r="F9" s="6">
        <f ca="1">FLO_i_Menge_3*F7+_xll.FLOsimula_output("Umsatz_3")</f>
        <v>25838.1</v>
      </c>
      <c r="H9" s="1" t="s">
        <v>18</v>
      </c>
      <c r="I9" s="1">
        <f>I7/2</f>
        <v>15000</v>
      </c>
    </row>
    <row r="10" spans="3:9" x14ac:dyDescent="0.2">
      <c r="D10" s="5"/>
      <c r="E10" s="5"/>
      <c r="F10" s="5"/>
    </row>
    <row r="11" spans="3:9" x14ac:dyDescent="0.2">
      <c r="C11" s="1" t="s">
        <v>6</v>
      </c>
      <c r="D11" s="4">
        <f ca="1">_xll.FLOsimula_Triangular(1.1,2.1,1.8,"Skosten_1")</f>
        <v>1.6666666666666667</v>
      </c>
      <c r="E11" s="4">
        <f ca="1">_xll.FLOsimula_Uniforme(FLO_i_Skosten_1*(1-FLO_i_Skosten_Deg),FLO_i_Skosten_1+0.01,"Skosten_2")</f>
        <v>1.6341666666666668</v>
      </c>
      <c r="F11" s="4">
        <f ca="1">_xll.FLOsimula_Uniforme(FLO_i_Skosten_2*(1-FLO_i_Skosten_Deg),FLO_i_Skosten_1+0.02,"Skosten_3")</f>
        <v>1.6236479166666666</v>
      </c>
      <c r="H11" s="1" t="s">
        <v>7</v>
      </c>
      <c r="I11" s="2">
        <f ca="1">_xll.FLOsimula_Uniforme(0.01,0.08,"Skosten_Deg")</f>
        <v>4.5000000000000005E-2</v>
      </c>
    </row>
    <row r="12" spans="3:9" x14ac:dyDescent="0.2">
      <c r="D12" s="5"/>
      <c r="E12" s="5"/>
      <c r="F12" s="5"/>
      <c r="I12" s="3"/>
    </row>
    <row r="13" spans="3:9" x14ac:dyDescent="0.2">
      <c r="C13" s="1" t="s">
        <v>9</v>
      </c>
      <c r="D13" s="6">
        <f ca="1">FLO_i_Menge_1*(1+FLO_i_Lager)*ROUND(FLO_i_Skosten_1,2)+_xll.FLOsimula_output("Kosten_1")</f>
        <v>18521.669399999999</v>
      </c>
      <c r="E13" s="6">
        <f ca="1">FLO_i_Menge_2*(1+FLO_i_Lager)*(1-FLO_i_Lager_opt)*ROUND(FLO_i_Skosten_2,2)+_xll.FLOsimula_output("Kosten_2")</f>
        <v>16659.125185999997</v>
      </c>
      <c r="F13" s="6">
        <f ca="1">FLO_i_Menge_3*(1+FLO_i_Lager)*(1-FLO_i_Lager_opt)*ROUND(FLO_i_Skosten_3,2)+_xll.FLOsimula_output("Kosten_3")</f>
        <v>18457.052363999999</v>
      </c>
      <c r="H13" s="1" t="s">
        <v>8</v>
      </c>
      <c r="I13" s="2">
        <f ca="1">_xll.FLOsimula_Uniforme(0.03,0.33,"Lager")</f>
        <v>0.18000000000000002</v>
      </c>
    </row>
    <row r="14" spans="3:9" x14ac:dyDescent="0.2">
      <c r="D14" s="5"/>
      <c r="E14" s="5"/>
      <c r="F14" s="5"/>
      <c r="I14" s="3"/>
    </row>
    <row r="15" spans="3:9" x14ac:dyDescent="0.2">
      <c r="C15" s="1" t="s">
        <v>10</v>
      </c>
      <c r="D15" s="6">
        <f ca="1">FLO_o_Umsatz_1-FLO_o_Kosten_1+_xll.FLOsimula_output("CF_1")</f>
        <v>-663.56940000000031</v>
      </c>
      <c r="E15" s="6">
        <f ca="1">FLO_o_Umsatz_2-FLO_o_Kosten_2+_xll.FLOsimula_output("CF_2")</f>
        <v>6518.9748140000011</v>
      </c>
      <c r="F15" s="6">
        <f ca="1">FLO_o_Umsatz_3-FLO_o_Kosten_3+_xll.FLOsimula_output("CF_3")</f>
        <v>7381.0476359999993</v>
      </c>
      <c r="H15" s="1" t="s">
        <v>14</v>
      </c>
      <c r="I15" s="2">
        <f ca="1">_xll.FLOsimula_Uniforme(FLO_i_Lager,0.4,"Lager_opt")</f>
        <v>0.29000000000000004</v>
      </c>
    </row>
    <row r="16" spans="3:9" x14ac:dyDescent="0.2">
      <c r="D16" s="5"/>
      <c r="E16" s="5"/>
      <c r="F16" s="5"/>
    </row>
    <row r="17" spans="3:13" x14ac:dyDescent="0.2">
      <c r="C17" s="1" t="s">
        <v>11</v>
      </c>
      <c r="D17" s="6">
        <f ca="1">FLO_o_CF_1+FLO_o_CF_2++FLO_o_CF_3+_xll.FLOsimula_output("CF_Plan")</f>
        <v>13236.45305</v>
      </c>
      <c r="E17" s="5"/>
      <c r="H17" s="1" t="s">
        <v>17</v>
      </c>
      <c r="I17" s="11">
        <f ca="1">_xll.FLOsimula_Bernoulli(0.3,"market_entry")</f>
        <v>0.3</v>
      </c>
    </row>
    <row r="18" spans="3:13" x14ac:dyDescent="0.2">
      <c r="C18" s="1" t="s">
        <v>12</v>
      </c>
      <c r="D18" s="6">
        <f ca="1">FLO_o_Umsatz_1+E9+FLO_o_Umsatz_3+_xll.FLOsimula_output("Umsatz_Plan")</f>
        <v>66874.299999999988</v>
      </c>
      <c r="E18" s="5"/>
    </row>
    <row r="19" spans="3:13" x14ac:dyDescent="0.2">
      <c r="C19" s="1" t="s">
        <v>13</v>
      </c>
      <c r="D19" s="6">
        <f ca="1">FLO_o_Kosten_1+FLO_o_Kosten_2+FLO_o_Kosten_3+_xll.FLOsimula_output("Kosten_Plan")</f>
        <v>53637.846949999992</v>
      </c>
      <c r="E19" s="5"/>
      <c r="F19" s="5"/>
      <c r="H19" s="1" t="s">
        <v>19</v>
      </c>
      <c r="I19" s="12">
        <f ca="1">_xll.FLOsimula_Uniforme(1000,7000,"Startwert_1")</f>
        <v>4000</v>
      </c>
    </row>
    <row r="20" spans="3:13" x14ac:dyDescent="0.2">
      <c r="D20" s="5"/>
      <c r="E20" s="5"/>
      <c r="F20" s="5"/>
    </row>
    <row r="21" spans="3:13" x14ac:dyDescent="0.2">
      <c r="C21" s="1" t="s">
        <v>15</v>
      </c>
      <c r="D21" s="7">
        <f ca="1">E7+_xll.FLOsimula_output("p_2")</f>
        <v>1.9</v>
      </c>
      <c r="E21" s="5"/>
      <c r="F21" s="5"/>
    </row>
    <row r="22" spans="3:13" x14ac:dyDescent="0.2">
      <c r="C22" s="1" t="s">
        <v>16</v>
      </c>
      <c r="D22" s="7">
        <f ca="1">F7+_xll.FLOsimula_output("p_3")</f>
        <v>1.9</v>
      </c>
      <c r="E22" s="5"/>
      <c r="F22" s="5"/>
    </row>
    <row r="24" spans="3:13" x14ac:dyDescent="0.2">
      <c r="H24" s="17" t="s">
        <v>26</v>
      </c>
    </row>
    <row r="25" spans="3:13" x14ac:dyDescent="0.2">
      <c r="C25" s="1" t="s">
        <v>21</v>
      </c>
      <c r="D25" s="16">
        <f ca="1">+_xll.FLOsimula_correlacion("p_1","market_entry",0.9)</f>
        <v>0.9</v>
      </c>
      <c r="H25" s="1" t="s">
        <v>27</v>
      </c>
      <c r="I25" s="5">
        <f ca="1">_xll.fMC_Percentile("CF_Plan",_xll.fMC_Best())</f>
        <v>22965.230986741499</v>
      </c>
    </row>
    <row r="26" spans="3:13" x14ac:dyDescent="0.2">
      <c r="D26" s="14"/>
      <c r="H26" s="1" t="s">
        <v>28</v>
      </c>
      <c r="I26" s="5">
        <f ca="1">_xll.fMC_Percentile("CF_Plan",_xll.fMC_Real())</f>
        <v>19319.8256922035</v>
      </c>
    </row>
    <row r="27" spans="3:13" x14ac:dyDescent="0.2">
      <c r="D27" s="15"/>
      <c r="H27" s="1" t="s">
        <v>29</v>
      </c>
      <c r="I27" s="5">
        <f ca="1">_xll.fMC_Percentile("CF_Plan",_xll.fMC_Worst())</f>
        <v>15875.0126710856</v>
      </c>
    </row>
    <row r="28" spans="3:13" x14ac:dyDescent="0.2">
      <c r="C28" s="1" t="s">
        <v>22</v>
      </c>
      <c r="M28" s="13"/>
    </row>
    <row r="29" spans="3:13" x14ac:dyDescent="0.2">
      <c r="H29" s="1" t="s">
        <v>30</v>
      </c>
      <c r="I29" s="18">
        <f ca="1">_xll.fMC_PercentileValue("CF_Plan",FLO_o_CF_Plan)</f>
        <v>0.3196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27</vt:i4>
      </vt:variant>
    </vt:vector>
  </HeadingPairs>
  <TitlesOfParts>
    <vt:vector size="30" baseType="lpstr">
      <vt:lpstr>Tabelle1</vt:lpstr>
      <vt:lpstr>Tabelle2</vt:lpstr>
      <vt:lpstr>Tabelle3</vt:lpstr>
      <vt:lpstr>FLO_c_p_1_market_entry</vt:lpstr>
      <vt:lpstr>FLO_i_Lager</vt:lpstr>
      <vt:lpstr>FLO_i_Lager_opt</vt:lpstr>
      <vt:lpstr>FLO_i_market_entry</vt:lpstr>
      <vt:lpstr>FLO_i_Menge_1</vt:lpstr>
      <vt:lpstr>FLO_i_Menge_2</vt:lpstr>
      <vt:lpstr>FLO_i_Menge_3</vt:lpstr>
      <vt:lpstr>FLO_i_p_1</vt:lpstr>
      <vt:lpstr>FLO_i_Skosten_1</vt:lpstr>
      <vt:lpstr>FLO_i_Skosten_2</vt:lpstr>
      <vt:lpstr>FLO_i_Skosten_3</vt:lpstr>
      <vt:lpstr>FLO_i_Skosten_Deg</vt:lpstr>
      <vt:lpstr>FLO_i_Startwert_1</vt:lpstr>
      <vt:lpstr>FLO_o_CF_1</vt:lpstr>
      <vt:lpstr>FLO_o_CF_2</vt:lpstr>
      <vt:lpstr>FLO_o_CF_3</vt:lpstr>
      <vt:lpstr>FLO_o_CF_Plan</vt:lpstr>
      <vt:lpstr>FLO_o_Kosten_1</vt:lpstr>
      <vt:lpstr>FLO_o_Kosten_2</vt:lpstr>
      <vt:lpstr>FLO_o_Kosten_3</vt:lpstr>
      <vt:lpstr>FLO_o_Kosten_Plan</vt:lpstr>
      <vt:lpstr>FLO_o_P_2</vt:lpstr>
      <vt:lpstr>FLO_o_p_3</vt:lpstr>
      <vt:lpstr>FLO_o_Umsatz_1</vt:lpstr>
      <vt:lpstr>FLO_o_Umsatz_2</vt:lpstr>
      <vt:lpstr>FLO_o_Umsatz_3</vt:lpstr>
      <vt:lpstr>FLO_o_Umsatz_Plan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2016-10-13T06:10:24Z</dcterms:created>
  <dcterms:modified xsi:type="dcterms:W3CDTF">2018-12-21T19:31:39Z</dcterms:modified>
</cp:coreProperties>
</file>