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03115575-7235-4029-B112-10DEE92A5896}" xr6:coauthVersionLast="34" xr6:coauthVersionMax="34" xr10:uidLastSave="{00000000-0000-0000-0000-000000000000}"/>
  <bookViews>
    <workbookView xWindow="120" yWindow="150" windowWidth="24240" windowHeight="13740" xr2:uid="{00000000-000D-0000-FFFF-FFFF00000000}"/>
  </bookViews>
  <sheets>
    <sheet name="GBM" sheetId="1" r:id="rId1"/>
  </sheets>
  <definedNames>
    <definedName name="FLO_c_v_2018_t_2018">GBM!$E$12</definedName>
    <definedName name="FLO_c_v_2019_t_2019">GBM!$F$12</definedName>
    <definedName name="FLO_c_v_2020_t_2020">GBM!$G$12</definedName>
    <definedName name="FLO_c_v_2021_t_2021">GBM!$H$12</definedName>
    <definedName name="FLO_c_v_2022_t_2022">GBM!$I$12</definedName>
    <definedName name="FLO_i_dummy">GBM!$E$19</definedName>
    <definedName name="FLO_i_dummy_1">GBM!$F$19</definedName>
    <definedName name="FLO_i_dummy_2">GBM!$I$19</definedName>
    <definedName name="FLO_i_dummy_3">GBM!$H$19</definedName>
    <definedName name="FLO_i_dummy_4">GBM!$G$19</definedName>
    <definedName name="FLO_i_p_1">GBM!$E$24</definedName>
    <definedName name="FLO_i_p_2">GBM!$F$24</definedName>
    <definedName name="FLO_i_p_21">GBM!$E$30</definedName>
    <definedName name="FLO_i_p_22">GBM!$F$30</definedName>
    <definedName name="FLO_i_p_23">GBM!$G$30</definedName>
    <definedName name="FLO_i_p_24">GBM!$H$30</definedName>
    <definedName name="FLO_i_p_25">GBM!$I$30</definedName>
    <definedName name="FLO_i_p_3">GBM!$G$24</definedName>
    <definedName name="FLO_i_p_31">GBM!$E$37</definedName>
    <definedName name="FLO_i_p_32">GBM!$F$37</definedName>
    <definedName name="FLO_i_p_33">GBM!$G$37</definedName>
    <definedName name="FLO_i_p_34">GBM!$H$37</definedName>
    <definedName name="FLO_i_p_35">GBM!$I$37</definedName>
    <definedName name="FLO_i_p_4">GBM!$H$24</definedName>
    <definedName name="FLO_i_p_5">GBM!$I$24</definedName>
    <definedName name="FLO_i_t_2018">GBM!$E$5</definedName>
    <definedName name="FLO_i_t_2019">GBM!$F$5</definedName>
    <definedName name="FLO_i_t_2020">GBM!$G$5</definedName>
    <definedName name="FLO_i_t_2021">GBM!$H$5</definedName>
    <definedName name="FLO_i_t_2022">GBM!$I$5</definedName>
    <definedName name="FLO_i_v_2018">GBM!$E$8</definedName>
    <definedName name="FLO_i_v_2019">GBM!$F$8</definedName>
    <definedName name="FLO_i_v_2020">GBM!$G$8</definedName>
    <definedName name="FLO_i_v_2021">GBM!$H$8</definedName>
    <definedName name="FLO_i_v_2022">GBM!$I$8</definedName>
    <definedName name="FLO_o_dummy_o">GBM!$E$20</definedName>
    <definedName name="FLO_o_dummy_o1">GBM!$F$20</definedName>
    <definedName name="FLO_o_dummy_o2">GBM!$I$20</definedName>
    <definedName name="FLO_o_dummy_o3">GBM!$H$20</definedName>
    <definedName name="FLO_o_dummy_o4">GBM!$G$20</definedName>
    <definedName name="FLO_o_Gesamt_a1">GBM!$E$26</definedName>
    <definedName name="FLO_o_Gesamt_a2">GBM!$E$32</definedName>
    <definedName name="FLO_o_Gesamt_a3">GBM!$E$39</definedName>
    <definedName name="FLO_o_Gesamtumsatz">GBM!$E$13</definedName>
    <definedName name="FLO_o_o_2018">GBM!$E$10</definedName>
    <definedName name="FLO_o_o_2019">GBM!$F$10</definedName>
    <definedName name="FLO_o_o_2020">GBM!$G$10</definedName>
    <definedName name="FLO_o_o_2021">GBM!$H$10</definedName>
    <definedName name="FLO_o_o_2022">GBM!$I$10</definedName>
    <definedName name="FLO_o_p_2018">GBM!$E$7</definedName>
    <definedName name="FLO_o_p_2019">GBM!$F$7</definedName>
    <definedName name="FLO_o_p_2020">GBM!$G$7</definedName>
    <definedName name="FLO_o_p_2021">GBM!$H$7</definedName>
    <definedName name="FLO_o_p_2022">GBM!$I$7</definedName>
  </definedNames>
  <calcPr calcId="17902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I8" i="1"/>
  <c r="H8" i="1"/>
  <c r="G8" i="1"/>
  <c r="F8" i="1"/>
  <c r="E8" i="1"/>
  <c r="I5" i="1"/>
  <c r="H5" i="1"/>
  <c r="G5" i="1"/>
  <c r="F5" i="1"/>
  <c r="E5" i="1"/>
  <c r="I37" i="1"/>
  <c r="H37" i="1"/>
  <c r="G37" i="1"/>
  <c r="F37" i="1"/>
  <c r="E37" i="1"/>
  <c r="I30" i="1"/>
  <c r="H30" i="1"/>
  <c r="G30" i="1"/>
  <c r="F30" i="1"/>
  <c r="E30" i="1"/>
  <c r="E24" i="1"/>
  <c r="F24" i="1" s="1"/>
  <c r="G24" i="1" s="1"/>
  <c r="H24" i="1" s="1"/>
  <c r="I24" i="1" s="1"/>
  <c r="G19" i="1"/>
  <c r="H19" i="1"/>
  <c r="I19" i="1"/>
  <c r="F19" i="1"/>
  <c r="E19" i="1"/>
  <c r="H12" i="1"/>
  <c r="E12" i="1"/>
  <c r="G12" i="1"/>
  <c r="I12" i="1"/>
  <c r="F12" i="1"/>
  <c r="E39" i="1" l="1"/>
  <c r="H20" i="1"/>
  <c r="E20" i="1"/>
  <c r="F20" i="1"/>
  <c r="E7" i="1"/>
  <c r="I20" i="1"/>
  <c r="E32" i="1"/>
  <c r="G20" i="1"/>
  <c r="E26" i="1"/>
  <c r="F7" i="1" l="1"/>
  <c r="E10" i="1"/>
  <c r="G7" i="1" l="1"/>
  <c r="F10" i="1"/>
  <c r="H7" i="1"/>
  <c r="G10" i="1"/>
  <c r="H10" i="1"/>
  <c r="I7" i="1"/>
  <c r="I10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florentin gonzalez</author>
  </authors>
  <commentList>
    <comment ref="K6" authorId="0" shapeId="0" xr:uid="{7B624603-69C2-4A52-B527-68E294CB9F5F}">
      <text>
        <r>
          <rPr>
            <sz val="9"/>
            <color indexed="81"/>
            <rFont val="Segoe UI"/>
            <family val="2"/>
          </rPr>
          <t xml:space="preserve">Defines the disruptive term, which overrules the standard normal distribution. A high drift increases the volatility of the process.   </t>
        </r>
      </text>
    </comment>
    <comment ref="K7" authorId="0" shapeId="0" xr:uid="{6721BF86-1E2C-44E8-A850-5457602F6FAB}">
      <text>
        <r>
          <rPr>
            <sz val="9"/>
            <color indexed="81"/>
            <rFont val="Segoe UI"/>
            <family val="2"/>
          </rPr>
          <t xml:space="preserve">Defines the constant growth rate in time units. </t>
        </r>
      </text>
    </comment>
    <comment ref="E13" authorId="0" shapeId="0" xr:uid="{C8E28766-E743-4458-9A1B-BD2211514B18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I19" authorId="0" shapeId="0" xr:uid="{1269C511-548C-4427-B221-673E068292C4}">
      <text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0" shapeId="0" xr:uid="{A066EFAC-5C99-4707-B490-F91E67DD7F75}">
      <text>
        <r>
          <rPr>
            <sz val="9"/>
            <color indexed="81"/>
            <rFont val="Segoe UI"/>
            <family val="2"/>
          </rPr>
          <t xml:space="preserve">
</t>
        </r>
      </text>
    </comment>
    <comment ref="H20" authorId="0" shapeId="0" xr:uid="{5ADDF969-CEA7-48C0-A177-DA8ED702CC98}">
      <text>
        <r>
          <rPr>
            <sz val="9"/>
            <color indexed="81"/>
            <rFont val="Segoe UI"/>
            <family val="2"/>
          </rPr>
          <t xml:space="preserve">
</t>
        </r>
      </text>
    </comment>
    <comment ref="I20" authorId="0" shapeId="0" xr:uid="{6ED7A87B-EC41-42E5-9E50-5C7569442098}">
      <text>
        <r>
          <rPr>
            <sz val="9"/>
            <color indexed="81"/>
            <rFont val="Segoe UI"/>
            <family val="2"/>
          </rPr>
          <t xml:space="preserve">
</t>
        </r>
      </text>
    </comment>
    <comment ref="E26" authorId="0" shapeId="0" xr:uid="{5DC73196-7740-41A0-B3DB-27B28DACFAB0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E32" authorId="0" shapeId="0" xr:uid="{2654C2EE-2692-472C-ADE0-2B4269FDB9F0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E37" authorId="0" shapeId="0" xr:uid="{3057651B-A017-4EB2-B15E-2C8ADD3C59E7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E39" authorId="0" shapeId="0" xr:uid="{C020F149-E890-4561-BD88-958CCE7F0209}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<sst xmlns="http://schemas.openxmlformats.org/spreadsheetml/2006/main" count="49" uniqueCount="49">
  <si>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v_2018</t>
  </si>
  <si>
    <t>v_2019</t>
  </si>
  <si>
    <t>v_2020</t>
  </si>
  <si>
    <t>v_2021</t>
  </si>
  <si>
    <t>v_2022</t>
  </si>
  <si>
    <t>o_2018</t>
  </si>
  <si>
    <t>o_2019</t>
  </si>
  <si>
    <t>o_2020</t>
  </si>
  <si>
    <t>o_2021</t>
  </si>
  <si>
    <t>o_2022</t>
  </si>
  <si>
    <t>t_2018</t>
  </si>
  <si>
    <t>t_2019</t>
  </si>
  <si>
    <t>t_2020</t>
  </si>
  <si>
    <t>t_2021</t>
  </si>
  <si>
    <t>t_2022</t>
  </si>
  <si>
    <t>mu</t>
  </si>
  <si>
    <t>p_1</t>
  </si>
  <si>
    <t>p_2</t>
  </si>
  <si>
    <t>p_3</t>
  </si>
  <si>
    <t>p_4</t>
  </si>
  <si>
    <t>p_5</t>
  </si>
  <si>
    <t>p_21</t>
  </si>
  <si>
    <t>p_22</t>
  </si>
  <si>
    <t>p_23</t>
  </si>
  <si>
    <t>p_24</t>
  </si>
  <si>
    <t>p_25</t>
  </si>
  <si>
    <t>p_31</t>
  </si>
  <si>
    <t>p_32</t>
  </si>
  <si>
    <t>p_33</t>
  </si>
  <si>
    <t>p_34</t>
  </si>
  <si>
    <t>p_35</t>
  </si>
  <si>
    <t>Drift</t>
  </si>
  <si>
    <t>standard model</t>
  </si>
  <si>
    <t>N(0,1)_Price</t>
  </si>
  <si>
    <t>price</t>
  </si>
  <si>
    <t>volume</t>
  </si>
  <si>
    <t>revenue</t>
  </si>
  <si>
    <t>correlation</t>
  </si>
  <si>
    <t>total revenue</t>
  </si>
  <si>
    <t>prelimary work</t>
  </si>
  <si>
    <t>square-root-of-time rule</t>
  </si>
  <si>
    <t>total revenue a1</t>
  </si>
  <si>
    <t>total revenue a2</t>
  </si>
  <si>
    <t>total revenue a3</t>
  </si>
  <si>
    <t>GBM model</t>
  </si>
  <si>
    <t>Initial value</t>
  </si>
  <si>
    <t>alternative 1</t>
  </si>
  <si>
    <t>alternative 2</t>
  </si>
  <si>
    <t>alternative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</si>
</sst>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0" borderId="0" xfId="0" applyFont="1" applyFill="1"/>
    <xf numFmtId="0" fontId="3" fillId="0" borderId="0" xfId="0" applyFont="1" applyFill="1"/>
    <xf numFmtId="0" fontId="2" fillId="0" borderId="1" xfId="1"/>
    <xf numFmtId="0" fontId="2" fillId="0" borderId="1" xfId="1" applyFill="1"/>
    <xf numFmtId="0" fontId="3" fillId="4" borderId="0" xfId="0" applyFont="1" applyFill="1"/>
  </cellXfs>
  <cellStyles count="2">
    <cellStyle name="Standard" xfId="0" builtinId="0"/>
    <cellStyle name="Überschrift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L42"/>
  <sheetViews>
    <sheetView showGridLines="0" tabSelected="1" workbookViewId="0">
      <selection activeCell="N29" sqref="N29"/>
    </sheetView>
  </sheetViews>
  <sheetFormatPr baseColWidth="10" defaultColWidth="11.140625" defaultRowHeight="12.75" outlineLevelRow="1" x14ac:dyDescent="0.2"/>
  <cols>
    <col min="1" max="3" width="11.140625" style="1"/>
    <col min="4" max="4" width="16.85546875" style="1" bestFit="1" customWidth="1"/>
    <col min="5" max="10" width="11.140625" style="1"/>
    <col min="11" max="11" width="11.140625" style="1" customWidth="1"/>
    <col min="12" max="12" width="11.140625" style="1"/>
    <col min="13" max="16" width="11.140625" style="1" customWidth="1"/>
    <col min="17" max="16384" width="11.140625" style="1"/>
  </cols>
  <sheetData>
    <row r="2" spans="2:12" outlineLevel="1" x14ac:dyDescent="0.2"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2:12" outlineLevel="1" x14ac:dyDescent="0.2"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</row>
    <row r="4" spans="2:12" outlineLevel="1" x14ac:dyDescent="0.2"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</row>
    <row r="5" spans="2:12" x14ac:dyDescent="0.2">
      <c r="B5" s="1" t="s">
        <v>32</v>
      </c>
      <c r="D5" s="1" t="s">
        <v>33</v>
      </c>
      <c r="E5" s="2">
        <f ca="1">_xll.FLOsimula_Normal(0,1,"t_2018")</f>
        <v>0</v>
      </c>
      <c r="F5" s="2">
        <f ca="1">_xll.FLOsimula_Normal(0,1,"t_2019")</f>
        <v>0</v>
      </c>
      <c r="G5" s="2">
        <f ca="1">_xll.FLOsimula_Normal(0,1,"t_2020")</f>
        <v>0</v>
      </c>
      <c r="H5" s="2">
        <f ca="1">_xll.FLOsimula_Normal(0,1,"t_2021")</f>
        <v>0</v>
      </c>
      <c r="I5" s="2">
        <f ca="1">_xll.FLOsimula_Normal(0,1,"t_2022")</f>
        <v>0</v>
      </c>
      <c r="K5" s="1" t="s">
        <v>44</v>
      </c>
    </row>
    <row r="6" spans="2:12" x14ac:dyDescent="0.2">
      <c r="K6" s="1" t="s">
        <v>31</v>
      </c>
      <c r="L6" s="1">
        <v>0.01</v>
      </c>
    </row>
    <row r="7" spans="2:12" x14ac:dyDescent="0.2">
      <c r="D7" s="1" t="s">
        <v>34</v>
      </c>
      <c r="E7" s="3">
        <f ca="1">L8*EXP($L$7+$L$6*E5)+_xll.FLOsimula_output("p_2018")</f>
        <v>100</v>
      </c>
      <c r="F7" s="3">
        <f ca="1">E7*EXP($L$7+$L$6*F5)+_xll.FLOsimula_output("p_2019")</f>
        <v>100</v>
      </c>
      <c r="G7" s="3">
        <f ca="1">F7*EXP($L$7+$L$6*G5)+_xll.FLOsimula_output("p_2020")</f>
        <v>100</v>
      </c>
      <c r="H7" s="3">
        <f ca="1">G7*EXP($L$7+$L$6*H5)+_xll.FLOsimula_output("p_2021")</f>
        <v>100</v>
      </c>
      <c r="I7" s="3">
        <f ca="1">H7*EXP($L$7+$L$6*I5)+_xll.FLOsimula_output("p_2022")</f>
        <v>100</v>
      </c>
      <c r="K7" s="1" t="s">
        <v>15</v>
      </c>
      <c r="L7" s="1">
        <v>0</v>
      </c>
    </row>
    <row r="8" spans="2:12" x14ac:dyDescent="0.2">
      <c r="D8" s="1" t="s">
        <v>35</v>
      </c>
      <c r="E8" s="2">
        <f ca="1">_xll.FLOsimula_LogNormal(50,3,1,"v_2018")</f>
        <v>83.115451958692319</v>
      </c>
      <c r="F8" s="2">
        <f ca="1">_xll.FLOsimula_LogNormal(50,3,1,"v_2019")</f>
        <v>83.115451958692319</v>
      </c>
      <c r="G8" s="2">
        <f ca="1">_xll.FLOsimula_LogNormal(50,3,1,"v_2020")</f>
        <v>83.115451958692319</v>
      </c>
      <c r="H8" s="2">
        <f ca="1">_xll.FLOsimula_LogNormal(50,3,1,"v_2021")</f>
        <v>83.115451958692319</v>
      </c>
      <c r="I8" s="2">
        <f ca="1">_xll.FLOsimula_LogNormal(50,3,1,"v_2022")</f>
        <v>83.115451958692319</v>
      </c>
      <c r="K8" s="1" t="s">
        <v>45</v>
      </c>
      <c r="L8" s="4">
        <v>100</v>
      </c>
    </row>
    <row r="10" spans="2:12" x14ac:dyDescent="0.2">
      <c r="D10" s="1" t="s">
        <v>36</v>
      </c>
      <c r="E10" s="3">
        <f ca="1">E7*ROUND(E8,0)+_xll.FLOsimula_output("o_2018")</f>
        <v>8300</v>
      </c>
      <c r="F10" s="3">
        <f ca="1">F7*ROUND(F8,0)+_xll.FLOsimula_output("o_2019")</f>
        <v>8300</v>
      </c>
      <c r="G10" s="3">
        <f ca="1">G7*ROUND(G8,0)+_xll.FLOsimula_output("o_2020")</f>
        <v>8300</v>
      </c>
      <c r="H10" s="3">
        <f ca="1">H7*ROUND(H8,0)+_xll.FLOsimula_output("o_2021")</f>
        <v>8300</v>
      </c>
      <c r="I10" s="3">
        <f ca="1">I7*ROUND(I8,0)+_xll.FLOsimula_output("o_2022")</f>
        <v>8300</v>
      </c>
    </row>
    <row r="12" spans="2:12" x14ac:dyDescent="0.2">
      <c r="D12" s="1" t="s">
        <v>37</v>
      </c>
      <c r="E12" s="8">
        <f ca="1">_xll.FLOsimula_correlacion("v_2018","t_2018",-0.8)</f>
        <v>-0.8</v>
      </c>
      <c r="F12" s="8">
        <f ca="1">_xll.FLOsimula_correlacion("v_2019","t_2019",-0.8)</f>
        <v>-0.8</v>
      </c>
      <c r="G12" s="8">
        <f ca="1">_xll.FLOsimula_correlacion("v_2020","t_2020",-0.8)</f>
        <v>-0.8</v>
      </c>
      <c r="H12" s="8">
        <f ca="1">_xll.FLOsimula_correlacion("v_2021","t_2021",-0.8)</f>
        <v>-0.8</v>
      </c>
      <c r="I12" s="8">
        <f ca="1">_xll.FLOsimula_correlacion("v_2022","t_2022",-0.8)</f>
        <v>-0.8</v>
      </c>
    </row>
    <row r="13" spans="2:12" x14ac:dyDescent="0.2">
      <c r="D13" s="1" t="s">
        <v>38</v>
      </c>
      <c r="E13" s="3">
        <f ca="1">SUM(E10:I10)+_xll.FLOsimula_output("Gesamtumsatz")</f>
        <v>41500</v>
      </c>
    </row>
    <row r="15" spans="2:12" ht="15.75" thickBot="1" x14ac:dyDescent="0.3">
      <c r="B15" s="6"/>
      <c r="C15" s="6"/>
      <c r="D15" s="6"/>
      <c r="E15" s="7"/>
      <c r="F15" s="7"/>
      <c r="G15" s="7"/>
      <c r="H15" s="7"/>
      <c r="I15" s="7"/>
    </row>
    <row r="17" spans="2:9" x14ac:dyDescent="0.2">
      <c r="B17" s="1" t="s">
        <v>39</v>
      </c>
    </row>
    <row r="19" spans="2:9" x14ac:dyDescent="0.2">
      <c r="E19" s="2">
        <f ca="1">_xll.FLOsimula_TemporalS_WPmodel(100,0.01,0,1,0,"dummy",5)</f>
        <v>100</v>
      </c>
      <c r="F19" s="2">
        <f ca="1">_xll.FLOsimula_TemporalS_WPmodel(100,0.01,0,1,0,"dummy_1",1)</f>
        <v>100</v>
      </c>
      <c r="G19" s="2">
        <f ca="1">_xll.FLOsimula_Normal(100,1,"dummy_4")</f>
        <v>100</v>
      </c>
      <c r="H19" s="2">
        <f ca="1">_xll.FLOsimula_TemporalS_WPmodel(100,0.01,0,1,0,"dummy_3",5000)</f>
        <v>100</v>
      </c>
      <c r="I19" s="2">
        <f ca="1">_xll.FLOsimula_TemporalS_WPmodel(100,0.0015,0,1,0,"dummy_2")</f>
        <v>100</v>
      </c>
    </row>
    <row r="20" spans="2:9" x14ac:dyDescent="0.2">
      <c r="E20" s="3">
        <f ca="1">FLO_i_dummy+_xll.FLOsimula_output("dummy_o")</f>
        <v>100</v>
      </c>
      <c r="F20" s="3">
        <f ca="1">F19+_xll.FLOsimula_output("dummy_o1")</f>
        <v>100</v>
      </c>
      <c r="G20" s="3">
        <f ca="1">FLO_i_dummy_4+_xll.FLOsimula_output("dummy_o4")</f>
        <v>100</v>
      </c>
      <c r="H20" s="3">
        <f ca="1">FLO_i_dummy_3+_xll.FLOsimula_output("dummy_o3")</f>
        <v>100</v>
      </c>
      <c r="I20" s="3">
        <f ca="1">FLO_i_dummy_2+_xll.FLOsimula_output("dummy_o2")</f>
        <v>100</v>
      </c>
    </row>
    <row r="21" spans="2:9" ht="15.75" thickBot="1" x14ac:dyDescent="0.3">
      <c r="B21" s="6"/>
      <c r="C21" s="6"/>
      <c r="D21" s="6"/>
      <c r="E21" s="6"/>
      <c r="F21" s="6"/>
      <c r="G21" s="6"/>
      <c r="H21" s="6"/>
      <c r="I21" s="6"/>
    </row>
    <row r="23" spans="2:9" x14ac:dyDescent="0.2">
      <c r="B23" s="1" t="s">
        <v>46</v>
      </c>
      <c r="E23" s="1" t="s">
        <v>16</v>
      </c>
      <c r="F23" s="1" t="s">
        <v>17</v>
      </c>
      <c r="G23" s="1" t="s">
        <v>18</v>
      </c>
      <c r="H23" s="1" t="s">
        <v>19</v>
      </c>
      <c r="I23" s="1" t="s">
        <v>20</v>
      </c>
    </row>
    <row r="24" spans="2:9" x14ac:dyDescent="0.2">
      <c r="E24" s="2">
        <f ca="1">_xll.FLOsimula_TemporalS_WPmodel(100,0.0015,0,1,0,"p_1")</f>
        <v>100</v>
      </c>
      <c r="F24" s="2">
        <f ca="1">_xll.FLOsimula_TemporalS_WPmodel(E24,0.0015,0,1,1,"p_2")</f>
        <v>100</v>
      </c>
      <c r="G24" s="2">
        <f ca="1">_xll.FLOsimula_TemporalS_WPmodel(F24,0.0015,0,1,1,"p_3")</f>
        <v>100</v>
      </c>
      <c r="H24" s="2">
        <f ca="1">_xll.FLOsimula_TemporalS_WPmodel(G24,0.0015,0,1,1,"p_4")</f>
        <v>100</v>
      </c>
      <c r="I24" s="2">
        <f ca="1">_xll.FLOsimula_TemporalS_WPmodel(H24,0.0015,0,1,1,"p_5")</f>
        <v>100</v>
      </c>
    </row>
    <row r="25" spans="2:9" x14ac:dyDescent="0.2">
      <c r="E25" s="5"/>
      <c r="F25" s="5"/>
      <c r="G25" s="5"/>
      <c r="H25" s="5"/>
      <c r="I25" s="5"/>
    </row>
    <row r="26" spans="2:9" x14ac:dyDescent="0.2">
      <c r="D26" s="1" t="s">
        <v>41</v>
      </c>
      <c r="E26" s="3">
        <f ca="1">SUMPRODUCT(E24:I24,E8:I8)+_xll.FLOsimula_output("Gesamt_a1")</f>
        <v>41557.725979346156</v>
      </c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x14ac:dyDescent="0.2">
      <c r="B28" s="1" t="s">
        <v>47</v>
      </c>
    </row>
    <row r="29" spans="2:9" x14ac:dyDescent="0.2"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</row>
    <row r="30" spans="2:9" x14ac:dyDescent="0.2">
      <c r="E30" s="2">
        <f ca="1">_xll.FLOsimula_TemporalS_WPmodel(100,0.01,0,1,0,"p_21",1)</f>
        <v>100</v>
      </c>
      <c r="F30" s="2">
        <f ca="1">_xll.FLOsimula_TemporalS_WPmodel(100,0.01,0,1,0,"p_22",2)</f>
        <v>100</v>
      </c>
      <c r="G30" s="2">
        <f ca="1">_xll.FLOsimula_TemporalS_WPmodel(100,0.01,0,1,0,"p_23",3)</f>
        <v>100</v>
      </c>
      <c r="H30" s="2">
        <f ca="1">_xll.FLOsimula_TemporalS_WPmodel(100,0.01,0,1,0,"p_24",4)</f>
        <v>100</v>
      </c>
      <c r="I30" s="2">
        <f ca="1">_xll.FLOsimula_TemporalS_WPmodel(100,0.01,0,1,0,"p_25",5)</f>
        <v>100</v>
      </c>
    </row>
    <row r="31" spans="2:9" x14ac:dyDescent="0.2">
      <c r="E31" s="5"/>
      <c r="F31" s="5"/>
      <c r="G31" s="5"/>
      <c r="H31" s="5"/>
      <c r="I31" s="5"/>
    </row>
    <row r="32" spans="2:9" x14ac:dyDescent="0.2">
      <c r="D32" s="1" t="s">
        <v>42</v>
      </c>
      <c r="E32" s="3">
        <f ca="1">SUMPRODUCT(E30:I30,E8:I8)+_xll.FLOsimula_output("Gesamt_a2")</f>
        <v>41557.725979346156</v>
      </c>
    </row>
    <row r="33" spans="2:10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10" x14ac:dyDescent="0.2">
      <c r="B34" s="1" t="s">
        <v>48</v>
      </c>
    </row>
    <row r="35" spans="2:10" x14ac:dyDescent="0.2">
      <c r="B35" s="1" t="s">
        <v>40</v>
      </c>
      <c r="E35" s="1">
        <v>1</v>
      </c>
      <c r="F35" s="1">
        <f>SQRT(2)</f>
        <v>1.4142135623730951</v>
      </c>
      <c r="G35" s="1">
        <f>SQRT(3)</f>
        <v>1.7320508075688772</v>
      </c>
      <c r="H35" s="1">
        <f>SQRT(4)</f>
        <v>2</v>
      </c>
      <c r="I35" s="1">
        <f>SQRT(5)</f>
        <v>2.2360679774997898</v>
      </c>
    </row>
    <row r="36" spans="2:10" x14ac:dyDescent="0.2">
      <c r="E36" s="1" t="s">
        <v>26</v>
      </c>
      <c r="F36" s="1" t="s">
        <v>27</v>
      </c>
      <c r="G36" s="1" t="s">
        <v>28</v>
      </c>
      <c r="H36" s="1" t="s">
        <v>29</v>
      </c>
      <c r="I36" s="1" t="s">
        <v>30</v>
      </c>
    </row>
    <row r="37" spans="2:10" x14ac:dyDescent="0.2">
      <c r="E37" s="2">
        <f ca="1">_xll.FLOsimula_Normal(100,1,"p_31")</f>
        <v>100</v>
      </c>
      <c r="F37" s="2">
        <f ca="1">_xll.FLOsimula_Normal(100,F35,"p_32")</f>
        <v>100</v>
      </c>
      <c r="G37" s="2">
        <f ca="1">_xll.FLOsimula_Normal(100,G35,"p_33")</f>
        <v>100</v>
      </c>
      <c r="H37" s="2">
        <f ca="1">_xll.FLOsimula_Normal(100,H35,"p_34")</f>
        <v>100</v>
      </c>
      <c r="I37" s="2">
        <f ca="1">_xll.FLOsimula_Normal(100,I35,"p_35")</f>
        <v>100</v>
      </c>
    </row>
    <row r="38" spans="2:10" x14ac:dyDescent="0.2">
      <c r="E38" s="5"/>
      <c r="F38" s="5"/>
      <c r="G38" s="5"/>
      <c r="H38" s="5"/>
      <c r="I38" s="5"/>
    </row>
    <row r="39" spans="2:10" x14ac:dyDescent="0.2">
      <c r="D39" s="1" t="s">
        <v>43</v>
      </c>
      <c r="E39" s="3">
        <f ca="1">SUMPRODUCT(E37:I37,E8:I8)+_xll.FLOsimula_output("Gesamt_a3")</f>
        <v>41557.725979346156</v>
      </c>
    </row>
    <row r="40" spans="2:10" ht="15.75" thickBot="1" x14ac:dyDescent="0.3">
      <c r="B40" s="6"/>
      <c r="C40" s="6"/>
      <c r="D40" s="6"/>
      <c r="E40" s="6"/>
      <c r="F40" s="6"/>
      <c r="G40" s="6"/>
      <c r="H40" s="6"/>
      <c r="I40" s="6"/>
    </row>
    <row r="42" spans="2:10" x14ac:dyDescent="0.2">
      <c r="J42" s="5"/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54</vt:i4>
      </vt:variant>
    </vt:vector>
  </HeadingPairs>
  <TitlesOfParts>
    <vt:vector size="55" baseType="lpstr">
      <vt:lpstr>GBM</vt:lpstr>
      <vt:lpstr>FLO_c_v_2018_t_2018</vt:lpstr>
      <vt:lpstr>FLO_c_v_2019_t_2019</vt:lpstr>
      <vt:lpstr>FLO_c_v_2020_t_2020</vt:lpstr>
      <vt:lpstr>FLO_c_v_2021_t_2021</vt:lpstr>
      <vt:lpstr>FLO_c_v_2022_t_2022</vt:lpstr>
      <vt:lpstr>FLO_i_dummy</vt:lpstr>
      <vt:lpstr>FLO_i_dummy_1</vt:lpstr>
      <vt:lpstr>FLO_i_dummy_2</vt:lpstr>
      <vt:lpstr>FLO_i_dummy_3</vt:lpstr>
      <vt:lpstr>FLO_i_dummy_4</vt:lpstr>
      <vt:lpstr>FLO_i_p_1</vt:lpstr>
      <vt:lpstr>FLO_i_p_2</vt:lpstr>
      <vt:lpstr>FLO_i_p_21</vt:lpstr>
      <vt:lpstr>FLO_i_p_22</vt:lpstr>
      <vt:lpstr>FLO_i_p_23</vt:lpstr>
      <vt:lpstr>FLO_i_p_24</vt:lpstr>
      <vt:lpstr>FLO_i_p_25</vt:lpstr>
      <vt:lpstr>FLO_i_p_3</vt:lpstr>
      <vt:lpstr>FLO_i_p_31</vt:lpstr>
      <vt:lpstr>FLO_i_p_32</vt:lpstr>
      <vt:lpstr>FLO_i_p_33</vt:lpstr>
      <vt:lpstr>FLO_i_p_34</vt:lpstr>
      <vt:lpstr>FLO_i_p_35</vt:lpstr>
      <vt:lpstr>FLO_i_p_4</vt:lpstr>
      <vt:lpstr>FLO_i_p_5</vt:lpstr>
      <vt:lpstr>FLO_i_t_2018</vt:lpstr>
      <vt:lpstr>FLO_i_t_2019</vt:lpstr>
      <vt:lpstr>FLO_i_t_2020</vt:lpstr>
      <vt:lpstr>FLO_i_t_2021</vt:lpstr>
      <vt:lpstr>FLO_i_t_2022</vt:lpstr>
      <vt:lpstr>FLO_i_v_2018</vt:lpstr>
      <vt:lpstr>FLO_i_v_2019</vt:lpstr>
      <vt:lpstr>FLO_i_v_2020</vt:lpstr>
      <vt:lpstr>FLO_i_v_2021</vt:lpstr>
      <vt:lpstr>FLO_i_v_2022</vt:lpstr>
      <vt:lpstr>FLO_o_dummy_o</vt:lpstr>
      <vt:lpstr>FLO_o_dummy_o1</vt:lpstr>
      <vt:lpstr>FLO_o_dummy_o2</vt:lpstr>
      <vt:lpstr>FLO_o_dummy_o3</vt:lpstr>
      <vt:lpstr>FLO_o_dummy_o4</vt:lpstr>
      <vt:lpstr>FLO_o_Gesamt_a1</vt:lpstr>
      <vt:lpstr>FLO_o_Gesamt_a2</vt:lpstr>
      <vt:lpstr>FLO_o_Gesamt_a3</vt:lpstr>
      <vt:lpstr>FLO_o_Gesamtumsatz</vt:lpstr>
      <vt:lpstr>FLO_o_o_2018</vt:lpstr>
      <vt:lpstr>FLO_o_o_2019</vt:lpstr>
      <vt:lpstr>FLO_o_o_2020</vt:lpstr>
      <vt:lpstr>FLO_o_o_2021</vt:lpstr>
      <vt:lpstr>FLO_o_o_2022</vt:lpstr>
      <vt:lpstr>FLO_o_p_2018</vt:lpstr>
      <vt:lpstr>FLO_o_p_2019</vt:lpstr>
      <vt:lpstr>FLO_o_p_2020</vt:lpstr>
      <vt:lpstr>FLO_o_p_2021</vt:lpstr>
      <vt:lpstr>FLO_o_p_2022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2018-06-11T11:03:20Z</dcterms:created>
  <dcterms:modified xsi:type="dcterms:W3CDTF">2018-08-11T13:56:10Z</dcterms:modified>
</cp:coreProperties>
</file>