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bookViews>
    <workbookView xWindow="0" yWindow="0" windowWidth="23451" windowHeight="11383"/>
  </bookViews>
  <sheets>
    <sheet name="Tabelle1" sheetId="1" r:id="rId1"/>
    <sheet name="Umsatz" sheetId="2" r:id="rId2"/>
  </sheets>
  <definedNames>
    <definedName name="FLO_c_Menge_Preis">Umsatz!$D$9</definedName>
    <definedName name="FLO_i_Menge">Umsatz!$D$5</definedName>
    <definedName name="FLO_i_Preis">Umsatz!$D$4</definedName>
    <definedName name="FLO_o_Umsatz">Umsatz!$D$7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B19" i="1" l="1"/>
  <c r="D9" i="1" s="1"/>
  <c r="A19" i="1"/>
  <c r="D9" i="2"/>
  <c r="E9" i="1" l="1"/>
  <c r="C12" i="1"/>
  <c r="D16" i="1"/>
  <c r="D8" i="1"/>
  <c r="E12" i="1"/>
  <c r="C7" i="1"/>
  <c r="C15" i="1"/>
  <c r="C11" i="1"/>
  <c r="D7" i="1"/>
  <c r="D15" i="1"/>
  <c r="D11" i="1"/>
  <c r="E7" i="1"/>
  <c r="E15" i="1"/>
  <c r="E11" i="1"/>
  <c r="C16" i="1"/>
  <c r="C8" i="1"/>
  <c r="D12" i="1"/>
  <c r="E16" i="1"/>
  <c r="E8" i="1"/>
  <c r="C18" i="1"/>
  <c r="C14" i="1"/>
  <c r="C10" i="1"/>
  <c r="D18" i="1"/>
  <c r="D14" i="1"/>
  <c r="D10" i="1"/>
  <c r="E18" i="1"/>
  <c r="E14" i="1"/>
  <c r="E10" i="1"/>
  <c r="C17" i="1"/>
  <c r="C13" i="1"/>
  <c r="C9" i="1"/>
  <c r="D17" i="1"/>
  <c r="D13" i="1"/>
  <c r="E17" i="1"/>
  <c r="E13" i="1"/>
  <c r="P26" i="1"/>
  <c r="P27" i="1"/>
  <c r="P28" i="1"/>
  <c r="P29" i="1"/>
  <c r="P30" i="1"/>
  <c r="P31" i="1"/>
  <c r="P32" i="1"/>
  <c r="P33" i="1"/>
  <c r="P34" i="1"/>
  <c r="P35" i="1"/>
  <c r="P36" i="1"/>
  <c r="P37" i="1"/>
  <c r="O27" i="1"/>
  <c r="O28" i="1"/>
  <c r="O29" i="1"/>
  <c r="O30" i="1"/>
  <c r="O31" i="1"/>
  <c r="O32" i="1"/>
  <c r="O33" i="1"/>
  <c r="O34" i="1"/>
  <c r="O35" i="1"/>
  <c r="O36" i="1"/>
  <c r="O37" i="1"/>
  <c r="O26" i="1"/>
  <c r="P25" i="1"/>
  <c r="O25" i="1"/>
  <c r="M28" i="1"/>
  <c r="M10" i="1"/>
  <c r="X26" i="1"/>
  <c r="M26" i="1"/>
  <c r="M8" i="1"/>
  <c r="D7" i="2"/>
  <c r="D19" i="1" l="1"/>
  <c r="E19" i="1"/>
  <c r="C19" i="1"/>
  <c r="X28" i="1"/>
  <c r="F9" i="1"/>
  <c r="F10" i="1"/>
  <c r="M11" i="1" l="1"/>
  <c r="G11" i="1"/>
  <c r="G15" i="1"/>
  <c r="G8" i="1"/>
  <c r="G9" i="1"/>
  <c r="G10" i="1"/>
  <c r="G12" i="1"/>
  <c r="G13" i="1"/>
  <c r="G14" i="1"/>
  <c r="G16" i="1"/>
  <c r="G17" i="1"/>
  <c r="G18" i="1"/>
  <c r="G7" i="1"/>
  <c r="F11" i="1"/>
  <c r="F12" i="1"/>
  <c r="F13" i="1"/>
  <c r="F14" i="1"/>
  <c r="F15" i="1"/>
  <c r="F16" i="1"/>
  <c r="F17" i="1"/>
  <c r="F18" i="1"/>
  <c r="F20" i="1"/>
  <c r="I10" i="1" l="1"/>
  <c r="H18" i="1"/>
  <c r="H14" i="1"/>
  <c r="H12" i="1"/>
  <c r="H10" i="1"/>
  <c r="H17" i="1"/>
  <c r="H13" i="1"/>
  <c r="H9" i="1"/>
  <c r="J16" i="1"/>
  <c r="J18" i="1"/>
  <c r="I13" i="1"/>
  <c r="I15" i="1"/>
  <c r="J12" i="1"/>
  <c r="J10" i="1"/>
  <c r="I11" i="1"/>
  <c r="J8" i="1"/>
  <c r="J14" i="1"/>
  <c r="M6" i="1"/>
  <c r="J15" i="1"/>
  <c r="I17" i="1"/>
  <c r="I9" i="1"/>
  <c r="H16" i="1"/>
  <c r="H8" i="1"/>
  <c r="J17" i="1"/>
  <c r="J13" i="1"/>
  <c r="J9" i="1"/>
  <c r="I16" i="1"/>
  <c r="I12" i="1"/>
  <c r="I8" i="1"/>
  <c r="H15" i="1"/>
  <c r="H11" i="1"/>
  <c r="J11" i="1"/>
  <c r="I18" i="1"/>
  <c r="I14" i="1"/>
  <c r="H7" i="1"/>
  <c r="I7" i="1"/>
  <c r="J7" i="1"/>
  <c r="H19" i="1" l="1"/>
  <c r="J19" i="1"/>
  <c r="I19" i="1"/>
  <c r="M7" i="1" l="1"/>
</calcChain>
</file>

<file path=xl/sharedStrings.xml><?xml version="1.0" encoding="utf-8"?>
<sst xmlns="http://schemas.openxmlformats.org/spreadsheetml/2006/main" count="36" uniqueCount="28">
  <si>
    <t>D_1</t>
  </si>
  <si>
    <t>D_2</t>
  </si>
  <si>
    <t>R_1</t>
  </si>
  <si>
    <t>R_2</t>
  </si>
  <si>
    <t>Pearson</t>
  </si>
  <si>
    <t>Cov</t>
  </si>
  <si>
    <t>R_1_d</t>
  </si>
  <si>
    <t>R_2_d</t>
  </si>
  <si>
    <t>rho 1</t>
  </si>
  <si>
    <t>rho 2</t>
  </si>
  <si>
    <t>rho MC FLO</t>
  </si>
  <si>
    <t>Daten</t>
  </si>
  <si>
    <t>Ränge</t>
  </si>
  <si>
    <t>Kovarianz</t>
  </si>
  <si>
    <t xml:space="preserve">Varianz </t>
  </si>
  <si>
    <t>Mittelwert</t>
  </si>
  <si>
    <t>Preis</t>
  </si>
  <si>
    <t>Menge</t>
  </si>
  <si>
    <t>Umsatz</t>
  </si>
  <si>
    <t>Korrelation</t>
  </si>
  <si>
    <t>Spearman Rho</t>
  </si>
  <si>
    <t>Resultat</t>
  </si>
  <si>
    <t>Spearman Rho gegenüber Pearson (Excel-Standard) - Transformation der Daten D_1 und D_2</t>
  </si>
  <si>
    <t>Spearman Rho gegenüber Pearson (Excel-Standard) - Aussreisser (ohne letzten Datenpunkt)</t>
  </si>
  <si>
    <t>Pearson Excel</t>
  </si>
  <si>
    <t>Varianz</t>
  </si>
  <si>
    <t>D_1_d</t>
  </si>
  <si>
    <t>D_2_d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</si>
</sst>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9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5">
    <xf numFmtId="0" fontId="0" fillId="0" borderId="0" xfId="0"/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3" borderId="0" xfId="0" applyNumberFormat="1" applyFill="1"/>
    <xf numFmtId="0" fontId="0" fillId="5" borderId="0" xfId="0" applyFill="1"/>
    <xf numFmtId="169" fontId="0" fillId="0" borderId="0" xfId="1" applyNumberFormat="1" applyFont="1"/>
    <xf numFmtId="1" fontId="0" fillId="3" borderId="0" xfId="0" applyNumberFormat="1" applyFill="1"/>
    <xf numFmtId="169" fontId="0" fillId="4" borderId="0" xfId="1" applyNumberFormat="1" applyFont="1" applyFill="1"/>
    <xf numFmtId="0" fontId="1" fillId="2" borderId="0" xfId="2" applyAlignment="1">
      <alignment horizontal="center"/>
    </xf>
    <xf numFmtId="0" fontId="0" fillId="2" borderId="0" xfId="2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</cellXfs>
  <cellStyles count="3">
    <cellStyle name="40 % - Akzent3" xfId="2" builtinId="39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31451279699079E-2"/>
          <c:y val="0.13425925925925927"/>
          <c:w val="0.88402444675095571"/>
          <c:h val="0.7583413531641878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634405074365705"/>
                  <c:y val="-0.67298519976669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Tabelle1!$A$7:$A$18</c:f>
              <c:numCache>
                <c:formatCode>General</c:formatCode>
                <c:ptCount val="12"/>
                <c:pt idx="0">
                  <c:v>34</c:v>
                </c:pt>
                <c:pt idx="1">
                  <c:v>34</c:v>
                </c:pt>
                <c:pt idx="2">
                  <c:v>35</c:v>
                </c:pt>
                <c:pt idx="3">
                  <c:v>25</c:v>
                </c:pt>
                <c:pt idx="4">
                  <c:v>44</c:v>
                </c:pt>
                <c:pt idx="5">
                  <c:v>38</c:v>
                </c:pt>
                <c:pt idx="6">
                  <c:v>41</c:v>
                </c:pt>
                <c:pt idx="7">
                  <c:v>46</c:v>
                </c:pt>
                <c:pt idx="8">
                  <c:v>48</c:v>
                </c:pt>
                <c:pt idx="9">
                  <c:v>39</c:v>
                </c:pt>
                <c:pt idx="10">
                  <c:v>32</c:v>
                </c:pt>
                <c:pt idx="11">
                  <c:v>66</c:v>
                </c:pt>
              </c:numCache>
            </c:numRef>
          </c:xVal>
          <c:yVal>
            <c:numRef>
              <c:f>Tabelle1!$B$7:$B$18</c:f>
              <c:numCache>
                <c:formatCode>General</c:formatCode>
                <c:ptCount val="12"/>
                <c:pt idx="0">
                  <c:v>43</c:v>
                </c:pt>
                <c:pt idx="1">
                  <c:v>55</c:v>
                </c:pt>
                <c:pt idx="2">
                  <c:v>34</c:v>
                </c:pt>
                <c:pt idx="3">
                  <c:v>53</c:v>
                </c:pt>
                <c:pt idx="4">
                  <c:v>33</c:v>
                </c:pt>
                <c:pt idx="5">
                  <c:v>36</c:v>
                </c:pt>
                <c:pt idx="6">
                  <c:v>51</c:v>
                </c:pt>
                <c:pt idx="7">
                  <c:v>38</c:v>
                </c:pt>
                <c:pt idx="8">
                  <c:v>41</c:v>
                </c:pt>
                <c:pt idx="9">
                  <c:v>50</c:v>
                </c:pt>
                <c:pt idx="10">
                  <c:v>57</c:v>
                </c:pt>
                <c:pt idx="1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38-4E6C-B7F3-43E15AA28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484479"/>
        <c:axId val="813704111"/>
      </c:scatterChart>
      <c:valAx>
        <c:axId val="456484479"/>
        <c:scaling>
          <c:orientation val="minMax"/>
          <c:min val="1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704111"/>
        <c:crosses val="autoZero"/>
        <c:crossBetween val="midCat"/>
      </c:valAx>
      <c:valAx>
        <c:axId val="81370411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6484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31451279699079E-2"/>
          <c:y val="0.13425925925925927"/>
          <c:w val="0.88402444675095571"/>
          <c:h val="0.7583413531641878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634405074365705"/>
                  <c:y val="-0.67298519976669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Tabelle1!$A$7:$A$17</c:f>
              <c:numCache>
                <c:formatCode>General</c:formatCode>
                <c:ptCount val="11"/>
                <c:pt idx="0">
                  <c:v>34</c:v>
                </c:pt>
                <c:pt idx="1">
                  <c:v>34</c:v>
                </c:pt>
                <c:pt idx="2">
                  <c:v>35</c:v>
                </c:pt>
                <c:pt idx="3">
                  <c:v>25</c:v>
                </c:pt>
                <c:pt idx="4">
                  <c:v>44</c:v>
                </c:pt>
                <c:pt idx="5">
                  <c:v>38</c:v>
                </c:pt>
                <c:pt idx="6">
                  <c:v>41</c:v>
                </c:pt>
                <c:pt idx="7">
                  <c:v>46</c:v>
                </c:pt>
                <c:pt idx="8">
                  <c:v>48</c:v>
                </c:pt>
                <c:pt idx="9">
                  <c:v>39</c:v>
                </c:pt>
                <c:pt idx="10">
                  <c:v>32</c:v>
                </c:pt>
              </c:numCache>
            </c:numRef>
          </c:xVal>
          <c:yVal>
            <c:numRef>
              <c:f>Tabelle1!$B$7:$B$17</c:f>
              <c:numCache>
                <c:formatCode>General</c:formatCode>
                <c:ptCount val="11"/>
                <c:pt idx="0">
                  <c:v>43</c:v>
                </c:pt>
                <c:pt idx="1">
                  <c:v>55</c:v>
                </c:pt>
                <c:pt idx="2">
                  <c:v>34</c:v>
                </c:pt>
                <c:pt idx="3">
                  <c:v>53</c:v>
                </c:pt>
                <c:pt idx="4">
                  <c:v>33</c:v>
                </c:pt>
                <c:pt idx="5">
                  <c:v>36</c:v>
                </c:pt>
                <c:pt idx="6">
                  <c:v>51</c:v>
                </c:pt>
                <c:pt idx="7">
                  <c:v>38</c:v>
                </c:pt>
                <c:pt idx="8">
                  <c:v>41</c:v>
                </c:pt>
                <c:pt idx="9">
                  <c:v>50</c:v>
                </c:pt>
                <c:pt idx="10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8C-4BE7-A0C8-E1E951EA6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484479"/>
        <c:axId val="813704111"/>
      </c:scatterChart>
      <c:valAx>
        <c:axId val="456484479"/>
        <c:scaling>
          <c:orientation val="minMax"/>
          <c:min val="1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704111"/>
        <c:crosses val="autoZero"/>
        <c:crossBetween val="midCat"/>
      </c:valAx>
      <c:valAx>
        <c:axId val="81370411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6484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31451279699079E-2"/>
          <c:y val="0.13425925925925927"/>
          <c:w val="0.88402444675095571"/>
          <c:h val="0.7583413531641878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634405074365705"/>
                  <c:y val="-0.67298519976669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Tabelle1!$O$26:$O$37</c:f>
              <c:numCache>
                <c:formatCode>0.00</c:formatCode>
                <c:ptCount val="12"/>
                <c:pt idx="0">
                  <c:v>1.5314789170422551</c:v>
                </c:pt>
                <c:pt idx="1">
                  <c:v>1.5314789170422551</c:v>
                </c:pt>
                <c:pt idx="2">
                  <c:v>1.5440680443502757</c:v>
                </c:pt>
                <c:pt idx="3">
                  <c:v>1.3979400086720377</c:v>
                </c:pt>
                <c:pt idx="4">
                  <c:v>1.6434526764861874</c:v>
                </c:pt>
                <c:pt idx="5">
                  <c:v>1.5797835966168101</c:v>
                </c:pt>
                <c:pt idx="6">
                  <c:v>1.6127838567197355</c:v>
                </c:pt>
                <c:pt idx="7">
                  <c:v>1.6627578316815741</c:v>
                </c:pt>
                <c:pt idx="8">
                  <c:v>1.6812412373755872</c:v>
                </c:pt>
                <c:pt idx="9">
                  <c:v>1.5910646070264991</c:v>
                </c:pt>
                <c:pt idx="10">
                  <c:v>1.505149978319906</c:v>
                </c:pt>
                <c:pt idx="11">
                  <c:v>1.8195439355418688</c:v>
                </c:pt>
              </c:numCache>
            </c:numRef>
          </c:xVal>
          <c:yVal>
            <c:numRef>
              <c:f>Tabelle1!$P$26:$P$37</c:f>
              <c:numCache>
                <c:formatCode>0.00</c:formatCode>
                <c:ptCount val="12"/>
                <c:pt idx="0">
                  <c:v>1.6334684555795864</c:v>
                </c:pt>
                <c:pt idx="1">
                  <c:v>1.7403626894942439</c:v>
                </c:pt>
                <c:pt idx="2">
                  <c:v>1.5314789170422551</c:v>
                </c:pt>
                <c:pt idx="3">
                  <c:v>1.7242758696007889</c:v>
                </c:pt>
                <c:pt idx="4">
                  <c:v>1.5185139398778875</c:v>
                </c:pt>
                <c:pt idx="5">
                  <c:v>1.5563025007672873</c:v>
                </c:pt>
                <c:pt idx="6">
                  <c:v>1.7075701760979363</c:v>
                </c:pt>
                <c:pt idx="7">
                  <c:v>1.5797835966168101</c:v>
                </c:pt>
                <c:pt idx="8">
                  <c:v>1.6127838567197355</c:v>
                </c:pt>
                <c:pt idx="9">
                  <c:v>1.6989700043360187</c:v>
                </c:pt>
                <c:pt idx="10">
                  <c:v>1.7558748556724915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D5-42EC-9B70-81B3F18B6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484479"/>
        <c:axId val="813704111"/>
      </c:scatterChart>
      <c:valAx>
        <c:axId val="456484479"/>
        <c:scaling>
          <c:orientation val="minMax"/>
          <c:min val="1.3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704111"/>
        <c:crosses val="autoZero"/>
        <c:crossBetween val="midCat"/>
      </c:valAx>
      <c:valAx>
        <c:axId val="81370411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6484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253985491755039"/>
                  <c:y val="-0.683820924499436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Tabelle1!$F$7:$F$18</c:f>
              <c:numCache>
                <c:formatCode>General</c:formatCode>
                <c:ptCount val="12"/>
                <c:pt idx="0">
                  <c:v>3.5</c:v>
                </c:pt>
                <c:pt idx="1">
                  <c:v>3.5</c:v>
                </c:pt>
                <c:pt idx="2">
                  <c:v>5</c:v>
                </c:pt>
                <c:pt idx="3">
                  <c:v>1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7</c:v>
                </c:pt>
                <c:pt idx="10">
                  <c:v>2</c:v>
                </c:pt>
                <c:pt idx="11">
                  <c:v>12</c:v>
                </c:pt>
              </c:numCache>
            </c:numRef>
          </c:xVal>
          <c:yVal>
            <c:numRef>
              <c:f>Tabelle1!$G$7:$G$18</c:f>
              <c:numCache>
                <c:formatCode>General</c:formatCode>
                <c:ptCount val="12"/>
                <c:pt idx="0">
                  <c:v>7</c:v>
                </c:pt>
                <c:pt idx="1">
                  <c:v>11</c:v>
                </c:pt>
                <c:pt idx="2">
                  <c:v>3</c:v>
                </c:pt>
                <c:pt idx="3">
                  <c:v>10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41-4BBC-87DC-93CDB998A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847616"/>
        <c:axId val="1592061136"/>
      </c:scatterChart>
      <c:valAx>
        <c:axId val="160184761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92061136"/>
        <c:crosses val="autoZero"/>
        <c:crossBetween val="midCat"/>
      </c:valAx>
      <c:valAx>
        <c:axId val="15920611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847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166007</xdr:colOff>
      <xdr:row>25</xdr:row>
      <xdr:rowOff>59870</xdr:rowOff>
    </xdr:from>
    <xdr:to>
      <xdr:col>5</xdr:col>
      <xdr:colOff>332014</xdr:colOff>
      <xdr:row>39</xdr:row>
      <xdr:rowOff>29935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1CB1EFF-6216-46C0-B405-D6AD4D942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224519</xdr:colOff>
      <xdr:row>24</xdr:row>
      <xdr:rowOff>163285</xdr:rowOff>
    </xdr:from>
    <xdr:to>
      <xdr:col>10</xdr:col>
      <xdr:colOff>50347</xdr:colOff>
      <xdr:row>39</xdr:row>
      <xdr:rowOff>21770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E570A5C-4D1D-4996-992F-08DF1497F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734785</xdr:colOff>
      <xdr:row>23</xdr:row>
      <xdr:rowOff>163286</xdr:rowOff>
    </xdr:from>
    <xdr:to>
      <xdr:col>20</xdr:col>
      <xdr:colOff>560614</xdr:colOff>
      <xdr:row>38</xdr:row>
      <xdr:rowOff>21772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5E4F5E8-8F20-405F-8483-1535CA348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581704</xdr:colOff>
      <xdr:row>2</xdr:row>
      <xdr:rowOff>33337</xdr:rowOff>
    </xdr:from>
    <xdr:to>
      <xdr:col>24</xdr:col>
      <xdr:colOff>102052</xdr:colOff>
      <xdr:row>20</xdr:row>
      <xdr:rowOff>6803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0E3E79-5647-47B4-BAB4-26617853B1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251732</xdr:colOff>
      <xdr:row>0</xdr:row>
      <xdr:rowOff>40821</xdr:rowOff>
    </xdr:from>
    <xdr:to>
      <xdr:col>1</xdr:col>
      <xdr:colOff>612321</xdr:colOff>
      <xdr:row>2</xdr:row>
      <xdr:rowOff>95250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5FACF38A-A3E1-4EC2-B961-398AAEC2F386}"/>
            </a:ext>
          </a:extLst>
        </xdr:cNvPr>
        <xdr:cNvSpPr/>
      </xdr:nvSpPr>
      <xdr:spPr>
        <a:xfrm>
          <a:off x="251732" y="40821"/>
          <a:ext cx="727982" cy="42182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    1</a:t>
          </a:r>
        </a:p>
      </xdr:txBody>
    </xdr:sp>
    <xdr:clientData/>
  </xdr:twoCellAnchor>
  <xdr:twoCellAnchor>
    <xdr:from>
      <xdr:col>14</xdr:col>
      <xdr:colOff>43542</xdr:colOff>
      <xdr:row>0</xdr:row>
      <xdr:rowOff>50346</xdr:rowOff>
    </xdr:from>
    <xdr:to>
      <xdr:col>14</xdr:col>
      <xdr:colOff>771524</xdr:colOff>
      <xdr:row>2</xdr:row>
      <xdr:rowOff>104775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84B43455-F1CC-450F-A2F7-1BF181B8BCF8}"/>
            </a:ext>
          </a:extLst>
        </xdr:cNvPr>
        <xdr:cNvSpPr/>
      </xdr:nvSpPr>
      <xdr:spPr>
        <a:xfrm>
          <a:off x="9793060" y="50346"/>
          <a:ext cx="727982" cy="42182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    2</a:t>
          </a:r>
        </a:p>
      </xdr:txBody>
    </xdr:sp>
    <xdr:clientData/>
  </xdr:twoCellAnchor>
  <xdr:twoCellAnchor>
    <xdr:from>
      <xdr:col>0</xdr:col>
      <xdr:colOff>244927</xdr:colOff>
      <xdr:row>22</xdr:row>
      <xdr:rowOff>88446</xdr:rowOff>
    </xdr:from>
    <xdr:to>
      <xdr:col>1</xdr:col>
      <xdr:colOff>605516</xdr:colOff>
      <xdr:row>24</xdr:row>
      <xdr:rowOff>142875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3214CB80-9AEC-450A-B91F-3F4A73C1B6FD}"/>
            </a:ext>
          </a:extLst>
        </xdr:cNvPr>
        <xdr:cNvSpPr/>
      </xdr:nvSpPr>
      <xdr:spPr>
        <a:xfrm>
          <a:off x="244927" y="4129767"/>
          <a:ext cx="727982" cy="42182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    3</a:t>
          </a:r>
        </a:p>
      </xdr:txBody>
    </xdr:sp>
    <xdr:clientData/>
  </xdr:twoCellAnchor>
  <xdr:twoCellAnchor>
    <xdr:from>
      <xdr:col>14</xdr:col>
      <xdr:colOff>176893</xdr:colOff>
      <xdr:row>22</xdr:row>
      <xdr:rowOff>54429</xdr:rowOff>
    </xdr:from>
    <xdr:to>
      <xdr:col>15</xdr:col>
      <xdr:colOff>122464</xdr:colOff>
      <xdr:row>24</xdr:row>
      <xdr:rowOff>108858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B74E19C9-A5AF-4254-A638-A1DD3181D302}"/>
            </a:ext>
          </a:extLst>
        </xdr:cNvPr>
        <xdr:cNvSpPr/>
      </xdr:nvSpPr>
      <xdr:spPr>
        <a:xfrm>
          <a:off x="9926411" y="4095750"/>
          <a:ext cx="727982" cy="42182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   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7"/>
  <sheetViews>
    <sheetView showGridLines="0" showRowColHeaders="0" tabSelected="1" zoomScale="70" zoomScaleNormal="70" workbookViewId="0">
      <selection activeCell="A18" sqref="A18"/>
    </sheetView>
  </sheetViews>
  <sheetFormatPr baseColWidth="10" defaultRowHeight="14.6" x14ac:dyDescent="0.4"/>
  <cols>
    <col min="1" max="1" width="6.53515625" customWidth="1"/>
    <col min="3" max="3" width="13.3828125" bestFit="1" customWidth="1"/>
    <col min="4" max="4" width="14.3828125" bestFit="1" customWidth="1"/>
    <col min="5" max="5" width="15" bestFit="1" customWidth="1"/>
    <col min="12" max="12" width="12" bestFit="1" customWidth="1"/>
    <col min="13" max="13" width="11" customWidth="1"/>
    <col min="16" max="16" width="12.921875" bestFit="1" customWidth="1"/>
  </cols>
  <sheetData>
    <row r="3" spans="1:13" x14ac:dyDescent="0.4">
      <c r="A3" s="10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x14ac:dyDescent="0.4">
      <c r="A5" s="2" t="s">
        <v>11</v>
      </c>
      <c r="B5" s="2"/>
      <c r="C5" s="2" t="s">
        <v>25</v>
      </c>
      <c r="D5" s="2"/>
      <c r="E5" s="3" t="s">
        <v>13</v>
      </c>
      <c r="F5" s="2" t="s">
        <v>12</v>
      </c>
      <c r="G5" s="2"/>
      <c r="H5" s="2" t="s">
        <v>14</v>
      </c>
      <c r="I5" s="2"/>
      <c r="J5" s="3" t="s">
        <v>13</v>
      </c>
      <c r="K5" s="12"/>
      <c r="L5" s="2" t="s">
        <v>21</v>
      </c>
      <c r="M5" s="2"/>
    </row>
    <row r="6" spans="1:13" x14ac:dyDescent="0.4">
      <c r="A6" s="14" t="s">
        <v>0</v>
      </c>
      <c r="B6" s="14" t="s">
        <v>1</v>
      </c>
      <c r="C6" s="14" t="s">
        <v>26</v>
      </c>
      <c r="D6" s="14" t="s">
        <v>27</v>
      </c>
      <c r="E6" s="14" t="s">
        <v>5</v>
      </c>
      <c r="F6" s="14" t="s">
        <v>2</v>
      </c>
      <c r="G6" s="14" t="s">
        <v>3</v>
      </c>
      <c r="H6" s="14" t="s">
        <v>6</v>
      </c>
      <c r="I6" s="14" t="s">
        <v>7</v>
      </c>
      <c r="J6" s="14" t="s">
        <v>5</v>
      </c>
      <c r="L6" t="s">
        <v>8</v>
      </c>
      <c r="M6">
        <f>CORREL(F7:F18,G7:G18)</f>
        <v>-0.679510674288196</v>
      </c>
    </row>
    <row r="7" spans="1:13" x14ac:dyDescent="0.4">
      <c r="A7">
        <v>34</v>
      </c>
      <c r="B7">
        <v>43</v>
      </c>
      <c r="C7" s="13">
        <f>(A7-$A$19)^2</f>
        <v>38.02777777777775</v>
      </c>
      <c r="D7" s="13">
        <f>(B7-$B$19)^2</f>
        <v>4</v>
      </c>
      <c r="E7" s="13">
        <f>(A7-$A$19)*(B7-$B$19)</f>
        <v>-12.333333333333329</v>
      </c>
      <c r="F7">
        <v>3.5</v>
      </c>
      <c r="G7">
        <f>RANK(B7,$B$7:$B$18,1)</f>
        <v>7</v>
      </c>
      <c r="H7">
        <f>(F7-$F$20)^2</f>
        <v>9</v>
      </c>
      <c r="I7">
        <f>(G7-$F$20)^2</f>
        <v>0.25</v>
      </c>
      <c r="J7">
        <f>(F7-$F$20)*(G7-$F$20)</f>
        <v>-1.5</v>
      </c>
      <c r="L7" t="s">
        <v>9</v>
      </c>
      <c r="M7">
        <f>J19/(H19*I19)</f>
        <v>-0.679510674288196</v>
      </c>
    </row>
    <row r="8" spans="1:13" x14ac:dyDescent="0.4">
      <c r="A8">
        <v>34</v>
      </c>
      <c r="B8">
        <v>55</v>
      </c>
      <c r="C8" s="13">
        <f>(A8-$A$19)^2</f>
        <v>38.02777777777775</v>
      </c>
      <c r="D8" s="13">
        <f>(B8-$B$19)^2</f>
        <v>196</v>
      </c>
      <c r="E8" s="13">
        <f>(A8-$A$19)*(B8-$B$19)</f>
        <v>-86.3333333333333</v>
      </c>
      <c r="F8">
        <v>3.5</v>
      </c>
      <c r="G8">
        <f>RANK(B8,$B$7:$B$18,1)</f>
        <v>11</v>
      </c>
      <c r="H8">
        <f>(F8-$F$20)^2</f>
        <v>9</v>
      </c>
      <c r="I8">
        <f>(G8-$F$20)^2</f>
        <v>20.25</v>
      </c>
      <c r="J8">
        <f>(F8-$F$20)*(G8-$F$20)</f>
        <v>-13.5</v>
      </c>
      <c r="L8" t="s">
        <v>10</v>
      </c>
      <c r="M8">
        <f>_xll.f_Spear(A7:A18,B7:B18)</f>
        <v>-0.679510674288196</v>
      </c>
    </row>
    <row r="9" spans="1:13" x14ac:dyDescent="0.4">
      <c r="A9">
        <v>35</v>
      </c>
      <c r="B9">
        <v>34</v>
      </c>
      <c r="C9" s="13">
        <f>(A9-$A$19)^2</f>
        <v>26.694444444444422</v>
      </c>
      <c r="D9" s="13">
        <f>(B9-$B$19)^2</f>
        <v>49</v>
      </c>
      <c r="E9" s="13">
        <f>(A9-$A$19)*(B9-$B$19)</f>
        <v>36.16666666666665</v>
      </c>
      <c r="F9">
        <f>RANK(A9,$A$7:$A$18,1)</f>
        <v>5</v>
      </c>
      <c r="G9">
        <f>RANK(B9,$B$7:$B$18,1)</f>
        <v>3</v>
      </c>
      <c r="H9">
        <f>(F9-$F$20)^2</f>
        <v>2.25</v>
      </c>
      <c r="I9">
        <f>(G9-$F$20)^2</f>
        <v>12.25</v>
      </c>
      <c r="J9">
        <f>(F9-$F$20)*(G9-$F$20)</f>
        <v>5.25</v>
      </c>
    </row>
    <row r="10" spans="1:13" x14ac:dyDescent="0.4">
      <c r="A10">
        <v>25</v>
      </c>
      <c r="B10">
        <v>53</v>
      </c>
      <c r="C10" s="13">
        <f>(A10-$A$19)^2</f>
        <v>230.02777777777771</v>
      </c>
      <c r="D10" s="13">
        <f>(B10-$B$19)^2</f>
        <v>144</v>
      </c>
      <c r="E10" s="13">
        <f>(A10-$A$19)*(B10-$B$19)</f>
        <v>-181.99999999999997</v>
      </c>
      <c r="F10">
        <f>RANK(A10,$A$7:$A$18,1)</f>
        <v>1</v>
      </c>
      <c r="G10">
        <f>RANK(B10,$B$7:$B$18,1)</f>
        <v>10</v>
      </c>
      <c r="H10">
        <f>(F10-$F$20)^2</f>
        <v>30.25</v>
      </c>
      <c r="I10">
        <f>(G10-$F$20)^2</f>
        <v>12.25</v>
      </c>
      <c r="J10">
        <f>(F10-$F$20)*(G10-$F$20)</f>
        <v>-19.25</v>
      </c>
      <c r="L10" t="s">
        <v>4</v>
      </c>
      <c r="M10">
        <f>CORREL(A7:A18,B7:B18)</f>
        <v>-0.83707682478116374</v>
      </c>
    </row>
    <row r="11" spans="1:13" x14ac:dyDescent="0.4">
      <c r="A11">
        <v>44</v>
      </c>
      <c r="B11">
        <v>33</v>
      </c>
      <c r="C11" s="13">
        <f>(A11-$A$19)^2</f>
        <v>14.694444444444462</v>
      </c>
      <c r="D11" s="13">
        <f>(B11-$B$19)^2</f>
        <v>64</v>
      </c>
      <c r="E11" s="13">
        <f>(A11-$A$19)*(B11-$B$19)</f>
        <v>-30.666666666666686</v>
      </c>
      <c r="F11">
        <f>RANK(A11,$A$7:$A$18,1)</f>
        <v>9</v>
      </c>
      <c r="G11">
        <f>RANK(B11,$B$7:$B$18,1)</f>
        <v>2</v>
      </c>
      <c r="H11">
        <f>(F11-$F$20)^2</f>
        <v>6.25</v>
      </c>
      <c r="I11">
        <f>(G11-$F$20)^2</f>
        <v>20.25</v>
      </c>
      <c r="J11">
        <f>(F11-$F$20)*(G11-$F$20)</f>
        <v>-11.25</v>
      </c>
      <c r="L11" t="s">
        <v>24</v>
      </c>
      <c r="M11">
        <f>E19/(C19*D19)</f>
        <v>-0.83707682478116374</v>
      </c>
    </row>
    <row r="12" spans="1:13" x14ac:dyDescent="0.4">
      <c r="A12">
        <v>38</v>
      </c>
      <c r="B12">
        <v>36</v>
      </c>
      <c r="C12" s="13">
        <f>(A12-$A$19)^2</f>
        <v>4.694444444444434</v>
      </c>
      <c r="D12" s="13">
        <f>(B12-$B$19)^2</f>
        <v>25</v>
      </c>
      <c r="E12" s="13">
        <f>(A12-$A$19)*(B12-$B$19)</f>
        <v>10.833333333333321</v>
      </c>
      <c r="F12">
        <f>RANK(A12,$A$7:$A$18,1)</f>
        <v>6</v>
      </c>
      <c r="G12">
        <f>RANK(B12,$B$7:$B$18,1)</f>
        <v>4</v>
      </c>
      <c r="H12">
        <f>(F12-$F$20)^2</f>
        <v>0.25</v>
      </c>
      <c r="I12">
        <f>(G12-$F$20)^2</f>
        <v>6.25</v>
      </c>
      <c r="J12">
        <f>(F12-$F$20)*(G12-$F$20)</f>
        <v>1.25</v>
      </c>
    </row>
    <row r="13" spans="1:13" x14ac:dyDescent="0.4">
      <c r="A13">
        <v>41</v>
      </c>
      <c r="B13">
        <v>51</v>
      </c>
      <c r="C13" s="13">
        <f>(A13-$A$19)^2</f>
        <v>0.69444444444444842</v>
      </c>
      <c r="D13" s="13">
        <f>(B13-$B$19)^2</f>
        <v>100</v>
      </c>
      <c r="E13" s="13">
        <f>(A13-$A$19)*(B13-$B$19)</f>
        <v>8.333333333333357</v>
      </c>
      <c r="F13">
        <f>RANK(A13,$A$7:$A$18,1)</f>
        <v>8</v>
      </c>
      <c r="G13">
        <f>RANK(B13,$B$7:$B$18,1)</f>
        <v>9</v>
      </c>
      <c r="H13">
        <f>(F13-$F$20)^2</f>
        <v>2.25</v>
      </c>
      <c r="I13">
        <f>(G13-$F$20)^2</f>
        <v>6.25</v>
      </c>
      <c r="J13">
        <f>(F13-$F$20)*(G13-$F$20)</f>
        <v>3.75</v>
      </c>
    </row>
    <row r="14" spans="1:13" x14ac:dyDescent="0.4">
      <c r="A14">
        <v>46</v>
      </c>
      <c r="B14">
        <v>38</v>
      </c>
      <c r="C14" s="13">
        <f>(A14-$A$19)^2</f>
        <v>34.027777777777807</v>
      </c>
      <c r="D14" s="13">
        <f>(B14-$B$19)^2</f>
        <v>9</v>
      </c>
      <c r="E14" s="13">
        <f>(A14-$A$19)*(B14-$B$19)</f>
        <v>-17.500000000000007</v>
      </c>
      <c r="F14">
        <f>RANK(A14,$A$7:$A$18,1)</f>
        <v>10</v>
      </c>
      <c r="G14">
        <f>RANK(B14,$B$7:$B$18,1)</f>
        <v>5</v>
      </c>
      <c r="H14">
        <f>(F14-$F$20)^2</f>
        <v>12.25</v>
      </c>
      <c r="I14">
        <f>(G14-$F$20)^2</f>
        <v>2.25</v>
      </c>
      <c r="J14">
        <f>(F14-$F$20)*(G14-$F$20)</f>
        <v>-5.25</v>
      </c>
    </row>
    <row r="15" spans="1:13" x14ac:dyDescent="0.4">
      <c r="A15">
        <v>48</v>
      </c>
      <c r="B15">
        <v>41</v>
      </c>
      <c r="C15" s="13">
        <f>(A15-$A$19)^2</f>
        <v>61.36111111111115</v>
      </c>
      <c r="D15" s="13">
        <f>(B15-$B$19)^2</f>
        <v>0</v>
      </c>
      <c r="E15" s="13">
        <f>(A15-$A$19)*(B15-$B$19)</f>
        <v>0</v>
      </c>
      <c r="F15">
        <f>RANK(A15,$A$7:$A$18,1)</f>
        <v>11</v>
      </c>
      <c r="G15">
        <f>RANK(B15,$B$7:$B$18,1)</f>
        <v>6</v>
      </c>
      <c r="H15">
        <f>(F15-$F$20)^2</f>
        <v>20.25</v>
      </c>
      <c r="I15">
        <f>(G15-$F$20)^2</f>
        <v>0.25</v>
      </c>
      <c r="J15">
        <f>(F15-$F$20)*(G15-$F$20)</f>
        <v>-2.25</v>
      </c>
    </row>
    <row r="16" spans="1:13" x14ac:dyDescent="0.4">
      <c r="A16">
        <v>39</v>
      </c>
      <c r="B16">
        <v>50</v>
      </c>
      <c r="C16" s="13">
        <f>(A16-$A$19)^2</f>
        <v>1.3611111111111056</v>
      </c>
      <c r="D16" s="13">
        <f>(B16-$B$19)^2</f>
        <v>81</v>
      </c>
      <c r="E16" s="13">
        <f>(A16-$A$19)*(B16-$B$19)</f>
        <v>-10.499999999999979</v>
      </c>
      <c r="F16">
        <f>RANK(A16,$A$7:$A$18,1)</f>
        <v>7</v>
      </c>
      <c r="G16">
        <f>RANK(B16,$B$7:$B$18,1)</f>
        <v>8</v>
      </c>
      <c r="H16">
        <f>(F16-$F$20)^2</f>
        <v>0.25</v>
      </c>
      <c r="I16">
        <f>(G16-$F$20)^2</f>
        <v>2.25</v>
      </c>
      <c r="J16">
        <f>(F16-$F$20)*(G16-$F$20)</f>
        <v>0.75</v>
      </c>
    </row>
    <row r="17" spans="1:26" x14ac:dyDescent="0.4">
      <c r="A17">
        <v>32</v>
      </c>
      <c r="B17">
        <v>57</v>
      </c>
      <c r="C17" s="13">
        <f>(A17-$A$19)^2</f>
        <v>66.6944444444444</v>
      </c>
      <c r="D17" s="13">
        <f>(B17-$B$19)^2</f>
        <v>256</v>
      </c>
      <c r="E17" s="13">
        <f>(A17-$A$19)*(B17-$B$19)</f>
        <v>-130.66666666666663</v>
      </c>
      <c r="F17">
        <f>RANK(A17,$A$7:$A$18,1)</f>
        <v>2</v>
      </c>
      <c r="G17">
        <f>RANK(B17,$B$7:$B$18,1)</f>
        <v>12</v>
      </c>
      <c r="H17">
        <f>(F17-$F$20)^2</f>
        <v>20.25</v>
      </c>
      <c r="I17">
        <f>(G17-$F$20)^2</f>
        <v>30.25</v>
      </c>
      <c r="J17">
        <f>(F17-$F$20)*(G17-$F$20)</f>
        <v>-24.75</v>
      </c>
    </row>
    <row r="18" spans="1:26" x14ac:dyDescent="0.4">
      <c r="A18">
        <v>66</v>
      </c>
      <c r="B18">
        <v>1</v>
      </c>
      <c r="C18" s="13">
        <f>(A18-$A$19)^2</f>
        <v>667.3611111111112</v>
      </c>
      <c r="D18" s="13">
        <f>(B18-$B$19)^2</f>
        <v>1600</v>
      </c>
      <c r="E18" s="13">
        <f>(A18-$A$19)*(B18-$B$19)</f>
        <v>-1033.3333333333335</v>
      </c>
      <c r="F18">
        <f>RANK(A18,$A$7:$A$18,1)</f>
        <v>12</v>
      </c>
      <c r="G18">
        <f>RANK(B18,$B$7:$B$18,1)</f>
        <v>1</v>
      </c>
      <c r="H18">
        <f>(F18-$F$20)^2</f>
        <v>30.25</v>
      </c>
      <c r="I18">
        <f>(G18-$F$20)^2</f>
        <v>30.25</v>
      </c>
      <c r="J18">
        <f>(F18-$F$20)*(G18-$F$20)</f>
        <v>-30.25</v>
      </c>
    </row>
    <row r="19" spans="1:26" x14ac:dyDescent="0.4">
      <c r="A19">
        <f>AVERAGE(A7:A18)</f>
        <v>40.166666666666664</v>
      </c>
      <c r="B19">
        <f>AVERAGE(B7:B18)</f>
        <v>41</v>
      </c>
      <c r="C19" s="13">
        <f>(SUM(C7:C18)/COUNT(C7:C18))^0.5</f>
        <v>9.9317112769597191</v>
      </c>
      <c r="D19" s="13">
        <f>(SUM(D7:D18)/COUNT(D7:D18))^0.5</f>
        <v>14.514360704718161</v>
      </c>
      <c r="E19" s="13">
        <f>SUM(E7:E18)/COUNT(E7:E18)</f>
        <v>-120.66666666666667</v>
      </c>
      <c r="F19" s="3" t="s">
        <v>15</v>
      </c>
      <c r="H19" s="13">
        <f>(SUM(H7:H18)/COUNT(F7:F18))^0.5</f>
        <v>3.4460121880225554</v>
      </c>
      <c r="I19" s="13">
        <f>(SUM(I7:I18)/COUNT(G7:G18))^0.5</f>
        <v>3.4520525295346629</v>
      </c>
      <c r="J19" s="13">
        <f>SUM(J7:J18)/COUNT(A7:A18)</f>
        <v>-8.0833333333333339</v>
      </c>
    </row>
    <row r="20" spans="1:26" x14ac:dyDescent="0.4">
      <c r="F20" s="11">
        <f>(COUNT(A7:A18) + 1) /2</f>
        <v>6.5</v>
      </c>
    </row>
    <row r="23" spans="1:26" x14ac:dyDescent="0.4">
      <c r="A23" s="10" t="s">
        <v>23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"/>
      <c r="O23" s="10" t="s">
        <v>22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5" spans="1:26" x14ac:dyDescent="0.4">
      <c r="L25" s="2" t="s">
        <v>21</v>
      </c>
      <c r="M25" s="2"/>
      <c r="O25" t="str">
        <f>A6</f>
        <v>D_1</v>
      </c>
      <c r="P25" t="str">
        <f>B6</f>
        <v>D_2</v>
      </c>
      <c r="W25" s="2" t="s">
        <v>21</v>
      </c>
      <c r="X25" s="2"/>
    </row>
    <row r="26" spans="1:26" x14ac:dyDescent="0.4">
      <c r="L26" t="s">
        <v>10</v>
      </c>
      <c r="M26">
        <f>_xll.f_Spear(A7:A17,B7:B17)</f>
        <v>-0.56947755947275647</v>
      </c>
      <c r="O26" s="13">
        <f>LOG(A7)</f>
        <v>1.5314789170422551</v>
      </c>
      <c r="P26" s="13">
        <f>LOG(B7)</f>
        <v>1.6334684555795864</v>
      </c>
      <c r="W26" t="s">
        <v>10</v>
      </c>
      <c r="X26">
        <f>_xll.f_Spear(O26:O37,P26:P37)</f>
        <v>-0.679510674288196</v>
      </c>
    </row>
    <row r="27" spans="1:26" x14ac:dyDescent="0.4">
      <c r="O27" s="13">
        <f>LOG(A8)</f>
        <v>1.5314789170422551</v>
      </c>
      <c r="P27" s="13">
        <f>LOG(B8)</f>
        <v>1.7403626894942439</v>
      </c>
    </row>
    <row r="28" spans="1:26" x14ac:dyDescent="0.4">
      <c r="L28" t="s">
        <v>4</v>
      </c>
      <c r="M28">
        <f>CORREL(A7:A17,B7:B17)</f>
        <v>-0.53712073245403391</v>
      </c>
      <c r="O28" s="13">
        <f>LOG(A9)</f>
        <v>1.5440680443502757</v>
      </c>
      <c r="P28" s="13">
        <f>LOG(B9)</f>
        <v>1.5314789170422551</v>
      </c>
      <c r="W28" t="s">
        <v>4</v>
      </c>
      <c r="X28">
        <f>CORREL(O26:O37,P26:P37)</f>
        <v>-0.73498582238692645</v>
      </c>
    </row>
    <row r="29" spans="1:26" x14ac:dyDescent="0.4">
      <c r="O29" s="13">
        <f>LOG(A10)</f>
        <v>1.3979400086720377</v>
      </c>
      <c r="P29" s="13">
        <f>LOG(B10)</f>
        <v>1.7242758696007889</v>
      </c>
    </row>
    <row r="30" spans="1:26" x14ac:dyDescent="0.4">
      <c r="O30" s="13">
        <f>LOG(A11)</f>
        <v>1.6434526764861874</v>
      </c>
      <c r="P30" s="13">
        <f>LOG(B11)</f>
        <v>1.5185139398778875</v>
      </c>
    </row>
    <row r="31" spans="1:26" x14ac:dyDescent="0.4">
      <c r="O31" s="13">
        <f>LOG(A12)</f>
        <v>1.5797835966168101</v>
      </c>
      <c r="P31" s="13">
        <f>LOG(B12)</f>
        <v>1.5563025007672873</v>
      </c>
    </row>
    <row r="32" spans="1:26" x14ac:dyDescent="0.4">
      <c r="O32" s="13">
        <f>LOG(A13)</f>
        <v>1.6127838567197355</v>
      </c>
      <c r="P32" s="13">
        <f>LOG(B13)</f>
        <v>1.7075701760979363</v>
      </c>
    </row>
    <row r="33" spans="15:16" x14ac:dyDescent="0.4">
      <c r="O33" s="13">
        <f>LOG(A14)</f>
        <v>1.6627578316815741</v>
      </c>
      <c r="P33" s="13">
        <f>LOG(B14)</f>
        <v>1.5797835966168101</v>
      </c>
    </row>
    <row r="34" spans="15:16" x14ac:dyDescent="0.4">
      <c r="O34" s="13">
        <f>LOG(A15)</f>
        <v>1.6812412373755872</v>
      </c>
      <c r="P34" s="13">
        <f>LOG(B15)</f>
        <v>1.6127838567197355</v>
      </c>
    </row>
    <row r="35" spans="15:16" x14ac:dyDescent="0.4">
      <c r="O35" s="13">
        <f>LOG(A16)</f>
        <v>1.5910646070264991</v>
      </c>
      <c r="P35" s="13">
        <f>LOG(B16)</f>
        <v>1.6989700043360187</v>
      </c>
    </row>
    <row r="36" spans="15:16" x14ac:dyDescent="0.4">
      <c r="O36" s="13">
        <f>LOG(A17)</f>
        <v>1.505149978319906</v>
      </c>
      <c r="P36" s="13">
        <f>LOG(B17)</f>
        <v>1.7558748556724915</v>
      </c>
    </row>
    <row r="37" spans="15:16" x14ac:dyDescent="0.4">
      <c r="O37" s="13">
        <f>LOG(A18)</f>
        <v>1.8195439355418688</v>
      </c>
      <c r="P37" s="13">
        <f>LOG(B18)</f>
        <v>0</v>
      </c>
    </row>
  </sheetData>
  <mergeCells count="10">
    <mergeCell ref="A23:M23"/>
    <mergeCell ref="L25:M25"/>
    <mergeCell ref="O23:Z23"/>
    <mergeCell ref="W25:X25"/>
    <mergeCell ref="A5:B5"/>
    <mergeCell ref="C5:D5"/>
    <mergeCell ref="F5:G5"/>
    <mergeCell ref="H5:I5"/>
    <mergeCell ref="A3:M3"/>
    <mergeCell ref="L5:M5"/>
  </mergeCells>
  <pageMargins left="0.7" right="0.7" top="0.78740157499999996" bottom="0.78740157499999996" header="0.3" footer="0.3"/>
  <ignoredErrors>
    <ignoredError sqref="M26 M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9"/>
  <sheetViews>
    <sheetView showGridLines="0" workbookViewId="0">
      <selection activeCell="D5" sqref="D5"/>
    </sheetView>
  </sheetViews>
  <sheetFormatPr baseColWidth="10" defaultRowHeight="14.6" x14ac:dyDescent="0.4"/>
  <cols>
    <col min="4" max="4" width="12.53515625" bestFit="1" customWidth="1"/>
    <col min="9" max="9" width="18.07421875" bestFit="1" customWidth="1"/>
  </cols>
  <sheetData>
    <row r="3" spans="3:9" x14ac:dyDescent="0.4">
      <c r="I3" s="6"/>
    </row>
    <row r="4" spans="3:9" x14ac:dyDescent="0.4">
      <c r="C4" t="s">
        <v>16</v>
      </c>
      <c r="D4" s="4">
        <f ca="1">_xll.FLOsimula_TruncNormal(190,1,100,250,"Preis",1)</f>
        <v>190</v>
      </c>
      <c r="I4" s="6"/>
    </row>
    <row r="5" spans="3:9" x14ac:dyDescent="0.4">
      <c r="C5" t="s">
        <v>17</v>
      </c>
      <c r="D5" s="7">
        <f ca="1">_xll.FLOsimula_Gumbel(20000,400,"Menge",1)</f>
        <v>20230.886265960613</v>
      </c>
      <c r="I5" s="6"/>
    </row>
    <row r="6" spans="3:9" x14ac:dyDescent="0.4">
      <c r="I6" s="6"/>
    </row>
    <row r="7" spans="3:9" x14ac:dyDescent="0.4">
      <c r="C7" t="s">
        <v>18</v>
      </c>
      <c r="D7" s="8">
        <f ca="1">FLO_i_Preis*ROUND(FLO_i_Menge,0)+_xll.FLOsimula_output("Umsatz")</f>
        <v>3843890</v>
      </c>
      <c r="I7" s="6"/>
    </row>
    <row r="9" spans="3:9" x14ac:dyDescent="0.4">
      <c r="C9" t="s">
        <v>19</v>
      </c>
      <c r="D9" s="5">
        <f ca="1">+_xll.FLOsimula_correlacion("Menge","Preis",-0.95)</f>
        <v>-0.95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Tabelle1</vt:lpstr>
      <vt:lpstr>Umsatz</vt:lpstr>
      <vt:lpstr>FLO_c_Menge_Preis</vt:lpstr>
      <vt:lpstr>FLO_i_Menge</vt:lpstr>
      <vt:lpstr>FLO_i_Preis</vt:lpstr>
      <vt:lpstr>FLO_o_Umsatz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2017-06-03T15:36:42Z</dcterms:created>
  <dcterms:modified xsi:type="dcterms:W3CDTF">2017-06-11T19:29:44Z</dcterms:modified>
</cp:coreProperties>
</file>