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filterPrivacy="1"/>
  <bookViews>
    <workbookView xWindow="0" yWindow="0" windowWidth="22260" windowHeight="12643"/>
  </bookViews>
  <sheets>
    <sheet name="Tabelle1" sheetId="1" r:id="rId1"/>
  </sheets>
  <definedNames>
    <definedName name="FLO_c_task_c_com_pos_task_c_real">Tabelle1!$F$20</definedName>
    <definedName name="FLO_c_task_c_com_pre_task_c_pre">Tabelle1!$F$19</definedName>
    <definedName name="FLO_i_bad_event">Tabelle1!$H$6</definedName>
    <definedName name="FLO_i_task_c_com_pos">Tabelle1!$M$15</definedName>
    <definedName name="FLO_i_task_c_com_pre">Tabelle1!$M$14</definedName>
    <definedName name="FLO_i_task_c_enf">Tabelle1!$M$12</definedName>
    <definedName name="FLO_i_task_c_pre">Tabelle1!$M$11</definedName>
    <definedName name="FLO_i_task_c_real">Tabelle1!$M$13</definedName>
    <definedName name="FLO_i_task_com_pos">Tabelle1!$H$15</definedName>
    <definedName name="FLO_i_task_com_pre">Tabelle1!$H$14</definedName>
    <definedName name="FLO_i_task_enf">Tabelle1!$H$12</definedName>
    <definedName name="FLO_i_task_prep">Tabelle1!$H$11</definedName>
    <definedName name="FLO_i_task_real">Tabelle1!$H$13</definedName>
    <definedName name="FLO_o_Total_costs">Tabelle1!$M$16</definedName>
    <definedName name="FLO_o_Total_Time">Tabelle1!$H$16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2" i="1"/>
  <c r="H14" i="1"/>
  <c r="H6" i="1"/>
  <c r="H13" i="1"/>
  <c r="H15" i="1"/>
  <c r="N11" i="1" l="1"/>
  <c r="O11" i="1"/>
  <c r="O14" i="1"/>
  <c r="O12" i="1"/>
  <c r="N15" i="1"/>
  <c r="N14" i="1"/>
  <c r="N12" i="1"/>
  <c r="L11" i="1" l="1"/>
  <c r="L15" i="1"/>
  <c r="L13" i="1"/>
  <c r="L14" i="1"/>
  <c r="L12" i="1"/>
  <c r="F14" i="1"/>
  <c r="F11" i="1"/>
  <c r="F16" i="1" s="1"/>
  <c r="M11" i="1"/>
  <c r="M12" i="1"/>
  <c r="M15" i="1"/>
  <c r="M14" i="1"/>
  <c r="F19" i="1"/>
  <c r="F20" i="1"/>
  <c r="G14" i="1" l="1"/>
  <c r="H7" i="1"/>
  <c r="O13" i="1" s="1"/>
  <c r="H16" i="1"/>
  <c r="N13" i="1" l="1"/>
  <c r="M13" i="1"/>
  <c r="G11" i="1" l="1"/>
  <c r="M16" i="1"/>
  <c r="F12" i="1" l="1"/>
  <c r="G12" i="1" s="1"/>
  <c r="F13" i="1" s="1"/>
  <c r="G13" i="1" s="1"/>
  <c r="F15" i="1" s="1"/>
  <c r="G15" i="1" s="1"/>
  <c r="G16" i="1" l="1"/>
</calcChain>
</file>

<file path=xl/sharedStrings.xml><?xml version="1.0" encoding="utf-8"?>
<sst xmlns="http://schemas.openxmlformats.org/spreadsheetml/2006/main" count="27" uniqueCount="26">
  <si>
    <t>Project</t>
  </si>
  <si>
    <t>Begin</t>
  </si>
  <si>
    <t>End</t>
  </si>
  <si>
    <t>Days</t>
  </si>
  <si>
    <t>Min</t>
  </si>
  <si>
    <t>Max</t>
  </si>
  <si>
    <t>Modal</t>
  </si>
  <si>
    <t>Tasks</t>
  </si>
  <si>
    <t>Task Preparation</t>
  </si>
  <si>
    <t>Task Realisation</t>
  </si>
  <si>
    <t>Task Enforcement</t>
  </si>
  <si>
    <t>Task Pre-Communication</t>
  </si>
  <si>
    <t>Task Post-Communication</t>
  </si>
  <si>
    <t>Total</t>
  </si>
  <si>
    <t>Task_Post_Real</t>
  </si>
  <si>
    <t>Costs per day</t>
  </si>
  <si>
    <t>Probability of bad event</t>
  </si>
  <si>
    <t>My Project</t>
  </si>
  <si>
    <t>Factors</t>
  </si>
  <si>
    <t>Costs increment</t>
  </si>
  <si>
    <t>Task_Preparation_Com_Pre</t>
  </si>
  <si>
    <t>Correlation</t>
  </si>
  <si>
    <t>Hours per day</t>
  </si>
  <si>
    <t>Working hours</t>
  </si>
  <si>
    <t>Min per hour</t>
  </si>
  <si>
    <t>Max per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</si>
</sst>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1" xfId="0" applyFont="1" applyBorder="1"/>
    <xf numFmtId="0" fontId="0" fillId="0" borderId="1" xfId="0" applyBorder="1"/>
    <xf numFmtId="9" fontId="0" fillId="0" borderId="0" xfId="0" applyNumberFormat="1"/>
    <xf numFmtId="9" fontId="0" fillId="2" borderId="0" xfId="0" applyNumberFormat="1" applyFill="1"/>
    <xf numFmtId="164" fontId="0" fillId="2" borderId="0" xfId="0" applyNumberFormat="1" applyFill="1"/>
    <xf numFmtId="0" fontId="0" fillId="3" borderId="0" xfId="0" applyFill="1"/>
    <xf numFmtId="0" fontId="0" fillId="0" borderId="2" xfId="0" applyBorder="1"/>
    <xf numFmtId="14" fontId="0" fillId="0" borderId="2" xfId="0" applyNumberFormat="1" applyBorder="1"/>
    <xf numFmtId="0" fontId="0" fillId="0" borderId="2" xfId="0" applyFill="1" applyBorder="1"/>
    <xf numFmtId="164" fontId="0" fillId="4" borderId="2" xfId="0" applyNumberFormat="1" applyFill="1" applyBorder="1"/>
    <xf numFmtId="0" fontId="1" fillId="0" borderId="0" xfId="0" applyFont="1"/>
    <xf numFmtId="0" fontId="2" fillId="0" borderId="1" xfId="0" applyFont="1" applyBorder="1"/>
    <xf numFmtId="0" fontId="0" fillId="0" borderId="3" xfId="0" applyBorder="1"/>
    <xf numFmtId="165" fontId="0" fillId="0" borderId="0" xfId="1" applyNumberFormat="1" applyFont="1" applyAlignment="1">
      <alignment horizontal="right"/>
    </xf>
    <xf numFmtId="165" fontId="1" fillId="0" borderId="0" xfId="0" applyNumberFormat="1" applyFont="1"/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164" fontId="1" fillId="0" borderId="0" xfId="0" applyNumberFormat="1" applyFont="1"/>
    <xf numFmtId="165" fontId="0" fillId="2" borderId="0" xfId="1" applyNumberFormat="1" applyFont="1" applyFill="1"/>
    <xf numFmtId="165" fontId="0" fillId="4" borderId="2" xfId="1" applyNumberFormat="1" applyFont="1" applyFill="1" applyBorder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Project</a:t>
            </a:r>
            <a:r>
              <a:rPr lang="de-CH" baseline="0"/>
              <a:t> days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Tabelle1!$D$11:$D$16</c:f>
              <c:strCache>
                <c:ptCount val="6"/>
                <c:pt idx="0">
                  <c:v>Task Preparation</c:v>
                </c:pt>
                <c:pt idx="1">
                  <c:v>Task Enforcement</c:v>
                </c:pt>
                <c:pt idx="2">
                  <c:v>Task Realisation</c:v>
                </c:pt>
                <c:pt idx="3">
                  <c:v>Task Pre-Communication</c:v>
                </c:pt>
                <c:pt idx="4">
                  <c:v>Task Post-Communication</c:v>
                </c:pt>
                <c:pt idx="5">
                  <c:v>Total</c:v>
                </c:pt>
              </c:strCache>
            </c:strRef>
          </c:cat>
          <c:val>
            <c:numRef>
              <c:f>Tabelle1!$H$11:$H$16</c:f>
              <c:numCache>
                <c:formatCode>0.0</c:formatCode>
                <c:ptCount val="6"/>
                <c:pt idx="0">
                  <c:v>4.833333333333333</c:v>
                </c:pt>
                <c:pt idx="1">
                  <c:v>25.166666666666668</c:v>
                </c:pt>
                <c:pt idx="2">
                  <c:v>68.833333333333329</c:v>
                </c:pt>
                <c:pt idx="3">
                  <c:v>14.833333333333334</c:v>
                </c:pt>
                <c:pt idx="4">
                  <c:v>10.133333333333333</c:v>
                </c:pt>
                <c:pt idx="5">
                  <c:v>123.79999999999998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F6-407A-AAAF-182831EF9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38165920"/>
        <c:axId val="1160264720"/>
      </c:barChart>
      <c:catAx>
        <c:axId val="1238165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60264720"/>
        <c:crosses val="autoZero"/>
        <c:auto val="1"/>
        <c:lblAlgn val="ctr"/>
        <c:lblOffset val="100"/>
        <c:noMultiLvlLbl val="0"/>
      </c:catAx>
      <c:valAx>
        <c:axId val="1160264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38165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24492</xdr:colOff>
      <xdr:row>20</xdr:row>
      <xdr:rowOff>166005</xdr:rowOff>
    </xdr:from>
    <xdr:to>
      <xdr:col>14</xdr:col>
      <xdr:colOff>647700</xdr:colOff>
      <xdr:row>36</xdr:row>
      <xdr:rowOff>48985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CC5B393-4237-4858-830E-C0ED7D904F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T20"/>
  <sheetViews>
    <sheetView showGridLines="0" showRowColHeaders="0" tabSelected="1" workbookViewId="0">
      <selection activeCell="S11" sqref="S11"/>
    </sheetView>
  </sheetViews>
  <sheetFormatPr baseColWidth="10" defaultColWidth="9.23046875" defaultRowHeight="14.6" x14ac:dyDescent="0.4"/>
  <cols>
    <col min="1" max="2" width="2.921875" customWidth="1"/>
    <col min="4" max="4" width="23.69140625" bestFit="1" customWidth="1"/>
    <col min="5" max="6" width="9.3828125" bestFit="1" customWidth="1"/>
    <col min="7" max="7" width="10.3828125" bestFit="1" customWidth="1"/>
    <col min="12" max="12" width="11.921875" customWidth="1"/>
    <col min="13" max="13" width="9.765625" customWidth="1"/>
    <col min="20" max="20" width="10.3828125" bestFit="1" customWidth="1"/>
  </cols>
  <sheetData>
    <row r="2" spans="4:20" ht="15" thickBot="1" x14ac:dyDescent="0.45">
      <c r="D2" s="15" t="s">
        <v>0</v>
      </c>
      <c r="E2" s="15"/>
      <c r="F2" s="15" t="s">
        <v>17</v>
      </c>
    </row>
    <row r="3" spans="4:20" x14ac:dyDescent="0.4">
      <c r="D3" t="s">
        <v>1</v>
      </c>
      <c r="F3" s="1">
        <v>42892</v>
      </c>
      <c r="G3" s="2"/>
    </row>
    <row r="5" spans="4:20" x14ac:dyDescent="0.4">
      <c r="D5" s="3" t="s">
        <v>18</v>
      </c>
      <c r="E5" s="4"/>
      <c r="F5" s="4"/>
      <c r="G5" s="4"/>
      <c r="H5" s="4"/>
      <c r="I5" s="4"/>
      <c r="J5" s="4"/>
      <c r="K5" s="4"/>
      <c r="L5" s="4"/>
      <c r="M5" s="14"/>
      <c r="N5" s="14"/>
      <c r="O5" s="14"/>
    </row>
    <row r="6" spans="4:20" x14ac:dyDescent="0.4">
      <c r="D6" t="s">
        <v>16</v>
      </c>
      <c r="F6" s="5">
        <v>0.1</v>
      </c>
      <c r="H6" s="6">
        <f ca="1">_xll.FLOsimula_Bernoulli(F6,"bad_event")</f>
        <v>0</v>
      </c>
    </row>
    <row r="7" spans="4:20" x14ac:dyDescent="0.4">
      <c r="D7" t="s">
        <v>19</v>
      </c>
      <c r="F7" s="5">
        <v>0.25</v>
      </c>
      <c r="H7" s="5">
        <f ca="1">IF(H6=1,F7,0%)</f>
        <v>0</v>
      </c>
      <c r="T7" s="1"/>
    </row>
    <row r="8" spans="4:20" x14ac:dyDescent="0.4">
      <c r="D8" t="s">
        <v>22</v>
      </c>
      <c r="F8" s="16">
        <v>8</v>
      </c>
      <c r="H8" s="5"/>
      <c r="S8" s="1"/>
      <c r="T8" s="1"/>
    </row>
    <row r="9" spans="4:20" ht="6" customHeight="1" x14ac:dyDescent="0.4">
      <c r="T9" s="1"/>
    </row>
    <row r="10" spans="4:20" ht="25.75" customHeight="1" x14ac:dyDescent="0.4">
      <c r="D10" s="18" t="s">
        <v>7</v>
      </c>
      <c r="E10" s="18"/>
      <c r="F10" s="18" t="s">
        <v>1</v>
      </c>
      <c r="G10" s="18" t="s">
        <v>2</v>
      </c>
      <c r="H10" s="18" t="s">
        <v>3</v>
      </c>
      <c r="I10" s="18" t="s">
        <v>4</v>
      </c>
      <c r="J10" s="18" t="s">
        <v>5</v>
      </c>
      <c r="K10" s="18" t="s">
        <v>6</v>
      </c>
      <c r="L10" s="18" t="s">
        <v>23</v>
      </c>
      <c r="M10" s="19" t="s">
        <v>15</v>
      </c>
      <c r="N10" s="19" t="s">
        <v>24</v>
      </c>
      <c r="O10" s="19" t="s">
        <v>25</v>
      </c>
      <c r="T10" s="1"/>
    </row>
    <row r="11" spans="4:20" x14ac:dyDescent="0.4">
      <c r="D11" t="s">
        <v>8</v>
      </c>
      <c r="F11" s="1">
        <f>F3</f>
        <v>42892</v>
      </c>
      <c r="G11" s="1">
        <f ca="1">F11+H11-1</f>
        <v>42895.833333333336</v>
      </c>
      <c r="H11" s="7">
        <f ca="1">_xll.FLOsimula_PERT(I11,J11,K11,"task_prep")</f>
        <v>4.833333333333333</v>
      </c>
      <c r="I11" s="13">
        <v>2</v>
      </c>
      <c r="J11" s="13">
        <v>7</v>
      </c>
      <c r="K11" s="13">
        <v>5</v>
      </c>
      <c r="L11" s="20">
        <f ca="1">ROUNDUP(MOD(H11,ROUNDDOWN(H11,0))*$F$8,0)+ROUNDDOWN(H11,0)*$F$8</f>
        <v>39</v>
      </c>
      <c r="M11" s="21">
        <f ca="1">_xll.FLOsimula_Uniforme(N11,O11,"task_c_pre",L11)</f>
        <v>4719</v>
      </c>
      <c r="N11" s="17">
        <f>115</f>
        <v>115</v>
      </c>
      <c r="O11" s="17">
        <f>127</f>
        <v>127</v>
      </c>
      <c r="T11" s="1"/>
    </row>
    <row r="12" spans="4:20" x14ac:dyDescent="0.4">
      <c r="D12" t="s">
        <v>10</v>
      </c>
      <c r="F12" s="1">
        <f ca="1">G11+1</f>
        <v>42896.833333333336</v>
      </c>
      <c r="G12" s="1">
        <f ca="1">F12+H12-1</f>
        <v>42921</v>
      </c>
      <c r="H12" s="7">
        <f ca="1">_xll.FLOsimula_PERT(I12,J12,K12,"task_enf")</f>
        <v>25.166666666666668</v>
      </c>
      <c r="I12" s="13">
        <v>19</v>
      </c>
      <c r="J12" s="13">
        <v>32</v>
      </c>
      <c r="K12" s="13">
        <v>25</v>
      </c>
      <c r="L12" s="20">
        <f t="shared" ref="L12:L15" ca="1" si="0">ROUNDUP(MOD(H12,ROUNDDOWN(H12,0))*$F$8,0)+ROUNDDOWN(H12,0)*$F$8</f>
        <v>202</v>
      </c>
      <c r="M12" s="21">
        <f ca="1">_xll.FLOsimula_Uniforme(N12,O12,"task_c_enf",L12)</f>
        <v>26260</v>
      </c>
      <c r="N12" s="13">
        <f>125</f>
        <v>125</v>
      </c>
      <c r="O12" s="13">
        <f>135</f>
        <v>135</v>
      </c>
      <c r="T12" s="1"/>
    </row>
    <row r="13" spans="4:20" x14ac:dyDescent="0.4">
      <c r="D13" t="s">
        <v>9</v>
      </c>
      <c r="F13" s="1">
        <f ca="1">G12+1</f>
        <v>42922</v>
      </c>
      <c r="G13" s="1">
        <f ca="1">F13+H13-1</f>
        <v>42989.833333333336</v>
      </c>
      <c r="H13" s="7">
        <f ca="1">_xll.FLOsimula_PERT(I13,J13,K13,"task_real")</f>
        <v>68.833333333333329</v>
      </c>
      <c r="I13" s="13">
        <v>55</v>
      </c>
      <c r="J13" s="13">
        <v>90</v>
      </c>
      <c r="K13" s="13">
        <v>67</v>
      </c>
      <c r="L13" s="20">
        <f t="shared" ca="1" si="0"/>
        <v>551</v>
      </c>
      <c r="M13" s="21">
        <f ca="1">_xll.FLOsimula_Uniforme(N13,O13,"task_c_real",L13)</f>
        <v>69977</v>
      </c>
      <c r="N13" s="13">
        <f ca="1">123*(1+H7)</f>
        <v>123</v>
      </c>
      <c r="O13" s="13">
        <f ca="1">131*(1+H7)</f>
        <v>131</v>
      </c>
      <c r="T13" s="1"/>
    </row>
    <row r="14" spans="4:20" x14ac:dyDescent="0.4">
      <c r="D14" t="s">
        <v>11</v>
      </c>
      <c r="F14" s="1">
        <f>F3-20</f>
        <v>42872</v>
      </c>
      <c r="G14" s="1">
        <f ca="1">F14+H14-1</f>
        <v>42885.833333333336</v>
      </c>
      <c r="H14" s="7">
        <f ca="1">_xll.FLOsimula_PERT(I14,J14,K14,"task_com_pre")</f>
        <v>14.833333333333334</v>
      </c>
      <c r="I14" s="13">
        <v>12</v>
      </c>
      <c r="J14" s="13">
        <v>17</v>
      </c>
      <c r="K14" s="13">
        <v>15</v>
      </c>
      <c r="L14" s="20">
        <f t="shared" ca="1" si="0"/>
        <v>119</v>
      </c>
      <c r="M14" s="21">
        <f ca="1">_xll.FLOsimula_Uniforme(N14,O14,"task_c_com_pre",L14)</f>
        <v>16184</v>
      </c>
      <c r="N14" s="13">
        <f>132</f>
        <v>132</v>
      </c>
      <c r="O14" s="13">
        <f>140</f>
        <v>140</v>
      </c>
    </row>
    <row r="15" spans="4:20" x14ac:dyDescent="0.4">
      <c r="D15" t="s">
        <v>12</v>
      </c>
      <c r="F15" s="1">
        <f ca="1">G13+5</f>
        <v>42994.833333333336</v>
      </c>
      <c r="G15" s="1">
        <f ca="1">F15+H15-1</f>
        <v>43003.966666666667</v>
      </c>
      <c r="H15" s="7">
        <f ca="1">_xll.FLOsimula_PERT(I15,J15,K15,"task_com_pos")</f>
        <v>10.133333333333333</v>
      </c>
      <c r="I15" s="13">
        <v>9</v>
      </c>
      <c r="J15" s="13">
        <v>11</v>
      </c>
      <c r="K15" s="13">
        <v>10.199999999999999</v>
      </c>
      <c r="L15" s="20">
        <f t="shared" ca="1" si="0"/>
        <v>82</v>
      </c>
      <c r="M15" s="21">
        <f ca="1">_xll.FLOsimula_Uniforme(N15,O15,"task_c_com_pos",L15)</f>
        <v>12054</v>
      </c>
      <c r="N15" s="13">
        <f>142</f>
        <v>142</v>
      </c>
      <c r="O15" s="13">
        <v>152</v>
      </c>
    </row>
    <row r="16" spans="4:20" ht="15" thickBot="1" x14ac:dyDescent="0.45">
      <c r="D16" s="9" t="s">
        <v>13</v>
      </c>
      <c r="E16" s="9"/>
      <c r="F16" s="10">
        <f>F11</f>
        <v>42892</v>
      </c>
      <c r="G16" s="10">
        <f ca="1">MAX(G11:G15)</f>
        <v>43003.966666666667</v>
      </c>
      <c r="H16" s="12">
        <f ca="1">SUM(H11:H15)+_xll.FLOsimula_output("Total_Time")</f>
        <v>123.79999999999998</v>
      </c>
      <c r="I16" s="11"/>
      <c r="J16" s="9"/>
      <c r="K16" s="9"/>
      <c r="L16" s="9"/>
      <c r="M16" s="22">
        <f ca="1">SUM(M11:M15)+_xll.FLOsimula_output("Total_costs")</f>
        <v>129194</v>
      </c>
      <c r="N16" s="9"/>
      <c r="O16" s="9"/>
    </row>
    <row r="17" spans="4:15" ht="15" thickTop="1" x14ac:dyDescent="0.4"/>
    <row r="18" spans="4:15" x14ac:dyDescent="0.4">
      <c r="D18" s="4" t="s">
        <v>21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4:15" x14ac:dyDescent="0.4">
      <c r="D19" t="s">
        <v>20</v>
      </c>
      <c r="F19" s="8">
        <f ca="1">+_xll.FLOsimula_correlacion("task_c_com_pre","task_c_pre",-0.35)</f>
        <v>-0.35</v>
      </c>
    </row>
    <row r="20" spans="4:15" x14ac:dyDescent="0.4">
      <c r="D20" t="s">
        <v>14</v>
      </c>
      <c r="F20" s="8">
        <f ca="1">+_xll.FLOsimula_correlacion("task_c_com_pos","task_c_real",0.4)</f>
        <v>0.4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15</vt:i4>
      </vt:variant>
    </vt:vector>
  </HeadingPairs>
  <TitlesOfParts>
    <vt:vector size="16" baseType="lpstr">
      <vt:lpstr>Tabelle1</vt:lpstr>
      <vt:lpstr>FLO_c_task_c_com_pos_task_c_real</vt:lpstr>
      <vt:lpstr>FLO_c_task_c_com_pre_task_c_pre</vt:lpstr>
      <vt:lpstr>FLO_i_bad_event</vt:lpstr>
      <vt:lpstr>FLO_i_task_c_com_pos</vt:lpstr>
      <vt:lpstr>FLO_i_task_c_com_pre</vt:lpstr>
      <vt:lpstr>FLO_i_task_c_enf</vt:lpstr>
      <vt:lpstr>FLO_i_task_c_pre</vt:lpstr>
      <vt:lpstr>FLO_i_task_c_real</vt:lpstr>
      <vt:lpstr>FLO_i_task_com_pos</vt:lpstr>
      <vt:lpstr>FLO_i_task_com_pre</vt:lpstr>
      <vt:lpstr>FLO_i_task_enf</vt:lpstr>
      <vt:lpstr>FLO_i_task_prep</vt:lpstr>
      <vt:lpstr>FLO_i_task_real</vt:lpstr>
      <vt:lpstr>FLO_o_Total_costs</vt:lpstr>
      <vt:lpstr>FLO_o_Total_Time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2017-05-28T13:21:28Z</dcterms:modified>
</cp:coreProperties>
</file>