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e\Desktop\NewOne\"/>
    </mc:Choice>
  </mc:AlternateContent>
  <bookViews>
    <workbookView xWindow="0" yWindow="0" windowWidth="23451" windowHeight="11383"/>
  </bookViews>
  <sheets>
    <sheet name="Tabelle1" sheetId="1" r:id="rId1"/>
    <sheet name="Tabelle2" sheetId="2" r:id="rId2"/>
    <sheet name="Tabelle3" sheetId="3" r:id="rId3"/>
  </sheets>
  <definedNames>
    <definedName name="FLO_c_Lager_opt_Lager">Tabelle1!$D$26</definedName>
    <definedName name="FLO_c_Menge_1_p_1">Tabelle1!$D$25</definedName>
    <definedName name="FLO_c_Menge_3_p_1">Tabelle1!$D$27</definedName>
    <definedName name="FLO_i_Lager">Tabelle1!$I$13</definedName>
    <definedName name="FLO_i_Lager_opt">Tabelle1!$I$15</definedName>
    <definedName name="FLO_i_market_entry">Tabelle1!$I$17</definedName>
    <definedName name="FLO_i_Menge_1">Tabelle1!$D$5</definedName>
    <definedName name="FLO_i_Menge_2">Tabelle1!$E$5</definedName>
    <definedName name="FLO_i_Menge_3">Tabelle1!$F$5</definedName>
    <definedName name="FLO_i_p_1">Tabelle1!$D$7</definedName>
    <definedName name="FLO_i_Skosten_1">Tabelle1!$D$11</definedName>
    <definedName name="FLO_i_Skosten_2">Tabelle1!$E$11</definedName>
    <definedName name="FLO_i_Skosten_3">Tabelle1!$F$11</definedName>
    <definedName name="FLO_i_Skosten_Deg">Tabelle1!$I$11</definedName>
    <definedName name="FLO_i_Startwert_1">Tabelle1!$I$19</definedName>
    <definedName name="FLO_o_CF_1">Tabelle1!$D$15</definedName>
    <definedName name="FLO_o_CF_2">Tabelle1!$E$15</definedName>
    <definedName name="FLO_o_CF_3">Tabelle1!$F$15</definedName>
    <definedName name="FLO_o_CF_Plan">Tabelle1!$D$17</definedName>
    <definedName name="FLO_o_Kosten_1">Tabelle1!$D$13</definedName>
    <definedName name="FLO_o_Kosten_2">Tabelle1!$E$13</definedName>
    <definedName name="FLO_o_Kosten_3">Tabelle1!$F$13</definedName>
    <definedName name="FLO_o_Kosten_Plan">Tabelle1!$D$19</definedName>
    <definedName name="FLO_o_P_2">Tabelle1!$D$21</definedName>
    <definedName name="FLO_o_p_3">Tabelle1!$D$22</definedName>
    <definedName name="FLO_o_Umsatz_1">Tabelle1!$D$9</definedName>
    <definedName name="FLO_o_Umsatz_2">Tabelle1!$E$9</definedName>
    <definedName name="FLO_o_Umsatz_3">Tabelle1!$F$9</definedName>
    <definedName name="FLO_o_Umsatz_Plan">Tabelle1!$D$18</definedName>
  </definedNames>
  <calcPr calcId="171027"/>
</workbook>
</file>

<file path=xl/calcChain.xml><?xml version="1.0" encoding="utf-8"?>
<calcChain xmlns="http://schemas.openxmlformats.org/spreadsheetml/2006/main">
  <c r="M27" i="1" l="1"/>
  <c r="M26" i="1"/>
  <c r="L25" i="1"/>
  <c r="M25" i="1" s="1"/>
  <c r="L24" i="1"/>
  <c r="M24" i="1" s="1"/>
  <c r="I17" i="1"/>
  <c r="I11" i="1"/>
  <c r="I13" i="1"/>
  <c r="D7" i="1"/>
  <c r="D11" i="1"/>
  <c r="I19" i="1"/>
  <c r="M28" i="1" l="1"/>
  <c r="I9" i="1"/>
  <c r="D5" i="1"/>
  <c r="I15" i="1"/>
  <c r="E11" i="1"/>
  <c r="E3" i="1" l="1"/>
  <c r="F3" i="1" s="1"/>
  <c r="D27" i="1"/>
  <c r="D26" i="1"/>
  <c r="E5" i="1"/>
  <c r="D25" i="1"/>
  <c r="F11" i="1"/>
  <c r="E7" i="1" l="1"/>
  <c r="F7" i="1"/>
  <c r="F5" i="1"/>
  <c r="D13" i="1"/>
  <c r="D9" i="1"/>
  <c r="E9" i="1"/>
  <c r="E13" i="1"/>
  <c r="D21" i="1"/>
  <c r="D22" i="1"/>
  <c r="E15" i="1" l="1"/>
  <c r="F13" i="1"/>
  <c r="F9" i="1"/>
  <c r="D15" i="1"/>
  <c r="F15" i="1" l="1"/>
  <c r="D18" i="1"/>
  <c r="D19" i="1"/>
  <c r="D17" i="1" l="1"/>
</calcChain>
</file>

<file path=xl/sharedStrings.xml><?xml version="1.0" encoding="utf-8"?>
<sst xmlns="http://schemas.openxmlformats.org/spreadsheetml/2006/main" count="31" uniqueCount="31">
  <si>
    <t>Menge</t>
  </si>
  <si>
    <t>Jahr</t>
  </si>
  <si>
    <t>Parameter</t>
  </si>
  <si>
    <t>Marktpotential</t>
  </si>
  <si>
    <t>Preis</t>
  </si>
  <si>
    <t>Umsatz</t>
  </si>
  <si>
    <t>Skosten</t>
  </si>
  <si>
    <t>Einsparpotential Skosten</t>
  </si>
  <si>
    <t>Lageraufschlag</t>
  </si>
  <si>
    <t>Kosten</t>
  </si>
  <si>
    <t>CashFlow</t>
  </si>
  <si>
    <t>PlanCF</t>
  </si>
  <si>
    <t>PlanUmsatz</t>
  </si>
  <si>
    <t>PlanKosten</t>
  </si>
  <si>
    <t>Reduktion Lagerhaltung</t>
  </si>
  <si>
    <t>P_2</t>
  </si>
  <si>
    <t>P_3</t>
  </si>
  <si>
    <t>Markteintritt</t>
  </si>
  <si>
    <t>Korr_Menge2_P</t>
  </si>
  <si>
    <t>Korr_Menge1_P</t>
  </si>
  <si>
    <t>Korr_Menge3_P</t>
  </si>
  <si>
    <t>Marktpotential Wettbewerb</t>
  </si>
  <si>
    <t>Startwerte Periode 1</t>
  </si>
  <si>
    <t>Min</t>
  </si>
  <si>
    <t>Max</t>
  </si>
  <si>
    <t>Menge_1</t>
  </si>
  <si>
    <t>Menge_2</t>
  </si>
  <si>
    <t>Menge_3</t>
  </si>
  <si>
    <t>Preis_1</t>
  </si>
  <si>
    <t>Variationen</t>
  </si>
  <si>
    <t>Mindestabsatz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</si>
</sst>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9" fontId="2" fillId="2" borderId="0" xfId="1" applyFont="1" applyFill="1"/>
    <xf numFmtId="9" fontId="2" fillId="0" borderId="0" xfId="1" applyFont="1"/>
    <xf numFmtId="164" fontId="2" fillId="2" borderId="0" xfId="2" applyNumberFormat="1" applyFont="1" applyFill="1"/>
    <xf numFmtId="164" fontId="2" fillId="0" borderId="0" xfId="2" applyNumberFormat="1" applyFont="1"/>
    <xf numFmtId="164" fontId="2" fillId="3" borderId="0" xfId="2" applyNumberFormat="1" applyFont="1" applyFill="1"/>
    <xf numFmtId="43" fontId="2" fillId="3" borderId="0" xfId="2" applyNumberFormat="1" applyFont="1" applyFill="1"/>
    <xf numFmtId="43" fontId="2" fillId="2" borderId="0" xfId="2" applyNumberFormat="1" applyFont="1" applyFill="1"/>
    <xf numFmtId="43" fontId="2" fillId="0" borderId="0" xfId="2" applyNumberFormat="1" applyFont="1"/>
    <xf numFmtId="43" fontId="2" fillId="4" borderId="0" xfId="2" applyNumberFormat="1" applyFont="1" applyFill="1"/>
    <xf numFmtId="0" fontId="2" fillId="0" borderId="1" xfId="0" applyFont="1" applyBorder="1"/>
    <xf numFmtId="0" fontId="2" fillId="4" borderId="0" xfId="0" applyFont="1" applyFill="1"/>
    <xf numFmtId="2" fontId="2" fillId="2" borderId="0" xfId="0" applyNumberFormat="1" applyFont="1" applyFill="1"/>
    <xf numFmtId="0" fontId="2" fillId="2" borderId="0" xfId="0" applyFont="1" applyFill="1"/>
  </cellXfs>
  <cellStyles count="3">
    <cellStyle name="Komma" xfId="2" builtinId="3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Tabelle1!$C$15</c:f>
          <c:strCache>
            <c:ptCount val="1"/>
            <c:pt idx="0">
              <c:v>CashFlow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>
              <a:noFill/>
            </a:ln>
            <a:effectLst/>
          </c:spPr>
          <c:invertIfNegative val="1"/>
          <c:cat>
            <c:numRef>
              <c:f>Tabelle1!$D$3:$F$3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Tabelle1!$D$15:$F$15</c:f>
              <c:numCache>
                <c:formatCode>_ * #,##0_ ;_ * \-#,##0_ ;_ * "-"??_ ;_ @_ </c:formatCode>
                <c:ptCount val="3"/>
                <c:pt idx="0">
                  <c:v>-1235.4294000000009</c:v>
                </c:pt>
                <c:pt idx="1">
                  <c:v>12691.133114000004</c:v>
                </c:pt>
                <c:pt idx="2">
                  <c:v>15261.690852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EA8A-4A3D-B30F-5B5C186BC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16886591"/>
        <c:axId val="46924015"/>
      </c:barChart>
      <c:lineChart>
        <c:grouping val="standard"/>
        <c:varyColors val="0"/>
        <c:ser>
          <c:idx val="1"/>
          <c:order val="1"/>
          <c:tx>
            <c:strRef>
              <c:f>Tabelle1!$C$5</c:f>
              <c:strCache>
                <c:ptCount val="1"/>
                <c:pt idx="0">
                  <c:v>Menge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Tabelle1!$D$5:$F$5</c:f>
              <c:numCache>
                <c:formatCode>_ * #,##0_ ;_ * \-#,##0_ ;_ * "-"??_ ;_ @_ </c:formatCode>
                <c:ptCount val="3"/>
                <c:pt idx="0">
                  <c:v>17499</c:v>
                </c:pt>
                <c:pt idx="1">
                  <c:v>23749</c:v>
                </c:pt>
                <c:pt idx="2">
                  <c:v>26874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8A-4A3D-B30F-5B5C186BC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323583"/>
        <c:axId val="2122232655"/>
      </c:lineChart>
      <c:catAx>
        <c:axId val="21168865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24015"/>
        <c:crosses val="autoZero"/>
        <c:auto val="1"/>
        <c:lblAlgn val="ctr"/>
        <c:lblOffset val="100"/>
        <c:noMultiLvlLbl val="0"/>
      </c:catAx>
      <c:valAx>
        <c:axId val="46924015"/>
        <c:scaling>
          <c:orientation val="minMax"/>
        </c:scaling>
        <c:delete val="0"/>
        <c:axPos val="l"/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6886591"/>
        <c:crosses val="autoZero"/>
        <c:crossBetween val="between"/>
      </c:valAx>
      <c:valAx>
        <c:axId val="2122232655"/>
        <c:scaling>
          <c:orientation val="minMax"/>
        </c:scaling>
        <c:delete val="0"/>
        <c:axPos val="r"/>
        <c:numFmt formatCode="_ * #,##0_ ;_ * \-#,##0_ ;_ * &quot;-&quot;??_ ;_ @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3323583"/>
        <c:crosses val="max"/>
        <c:crossBetween val="between"/>
      </c:valAx>
      <c:catAx>
        <c:axId val="743323583"/>
        <c:scaling>
          <c:orientation val="minMax"/>
        </c:scaling>
        <c:delete val="1"/>
        <c:axPos val="b"/>
        <c:majorTickMark val="out"/>
        <c:minorTickMark val="none"/>
        <c:tickLblPos val="nextTo"/>
        <c:crossAx val="212223265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367391</xdr:colOff>
      <xdr:row>1</xdr:row>
      <xdr:rowOff>111577</xdr:rowOff>
    </xdr:from>
    <xdr:to>
      <xdr:col>15</xdr:col>
      <xdr:colOff>272143</xdr:colOff>
      <xdr:row>19</xdr:row>
      <xdr:rowOff>103413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C2A62D3-BDAE-4168-A7C2-6A4330E9D3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M28"/>
  <sheetViews>
    <sheetView showGridLines="0" tabSelected="1" workbookViewId="0">
      <selection activeCell="F18" sqref="F18"/>
    </sheetView>
  </sheetViews>
  <sheetFormatPr baseColWidth="10" defaultRowHeight="12.9" x14ac:dyDescent="0.35"/>
  <cols>
    <col min="1" max="2" width="11.07421875" style="1"/>
    <col min="3" max="3" width="12.3046875" style="1" bestFit="1" customWidth="1"/>
    <col min="4" max="5" width="11.07421875" style="1"/>
    <col min="6" max="6" width="12.53515625" style="1" bestFit="1" customWidth="1"/>
    <col min="7" max="7" width="11.07421875" style="1"/>
    <col min="8" max="8" width="22" style="1" bestFit="1" customWidth="1"/>
    <col min="9" max="9" width="11.07421875" style="1"/>
    <col min="10" max="10" width="22" style="1" bestFit="1" customWidth="1"/>
    <col min="11" max="16384" width="11.07421875" style="1"/>
  </cols>
  <sheetData>
    <row r="3" spans="3:9" x14ac:dyDescent="0.35">
      <c r="C3" s="11" t="s">
        <v>1</v>
      </c>
      <c r="D3" s="11">
        <v>2017</v>
      </c>
      <c r="E3" s="11">
        <f>D3+1</f>
        <v>2018</v>
      </c>
      <c r="F3" s="11">
        <f>E3+1</f>
        <v>2019</v>
      </c>
      <c r="H3" s="1" t="s">
        <v>2</v>
      </c>
    </row>
    <row r="5" spans="3:9" x14ac:dyDescent="0.35">
      <c r="C5" s="1" t="s">
        <v>0</v>
      </c>
      <c r="D5" s="4">
        <f ca="1">_xll.FLOsimula_DiscreteUniform(I5+FLO_i_Startwert_1*(1-FLO_i_market_entry),IF(FLO_i_market_entry=0,I7-2,I9-2),"Menge_1")</f>
        <v>17499</v>
      </c>
      <c r="E5" s="4">
        <f ca="1">_xll.FLOsimula_DiscreteUniform(FLO_i_Menge_1*(1-FLO_i_market_entry),IF(FLO_i_market_entry=0,I7-1,I9-1),"Menge_2")</f>
        <v>23749</v>
      </c>
      <c r="F5" s="4">
        <f ca="1">_xll.FLOsimula_DiscreteUniform(FLO_i_Menge_2*(1-FLO_i_market_entry),IF(FLO_i_market_entry=0,I7,I9),"Menge_3")</f>
        <v>26874</v>
      </c>
      <c r="H5" s="1" t="s">
        <v>30</v>
      </c>
      <c r="I5" s="1">
        <v>1000</v>
      </c>
    </row>
    <row r="6" spans="3:9" x14ac:dyDescent="0.35">
      <c r="D6" s="5"/>
      <c r="E6" s="5"/>
      <c r="F6" s="5"/>
    </row>
    <row r="7" spans="3:9" x14ac:dyDescent="0.35">
      <c r="C7" s="1" t="s">
        <v>4</v>
      </c>
      <c r="D7" s="8">
        <f ca="1">_xll.FLOsimula_Uniforme(1.8,2,"p_1")</f>
        <v>1.9</v>
      </c>
      <c r="E7" s="9">
        <f ca="1">FLO_i_p_1</f>
        <v>1.9</v>
      </c>
      <c r="F7" s="9">
        <f ca="1">FLO_i_p_1</f>
        <v>1.9</v>
      </c>
      <c r="H7" s="1" t="s">
        <v>3</v>
      </c>
      <c r="I7" s="1">
        <v>30000</v>
      </c>
    </row>
    <row r="8" spans="3:9" x14ac:dyDescent="0.35">
      <c r="D8" s="5"/>
      <c r="E8" s="5"/>
      <c r="F8" s="5"/>
    </row>
    <row r="9" spans="3:9" x14ac:dyDescent="0.35">
      <c r="C9" s="1" t="s">
        <v>5</v>
      </c>
      <c r="D9" s="6">
        <f ca="1">FLO_i_Menge_1*ROUND(D7,2)+_xll.FLOsimula_output("Umsatz_1")</f>
        <v>33248.1</v>
      </c>
      <c r="E9" s="6">
        <f ca="1">FLO_i_Menge_2*E7+_xll.FLOsimula_output("Umsatz_2")</f>
        <v>45123.1</v>
      </c>
      <c r="F9" s="6">
        <f ca="1">FLO_i_Menge_3*F7+_xll.FLOsimula_output("Umsatz_3")</f>
        <v>51060.6</v>
      </c>
      <c r="H9" s="1" t="s">
        <v>21</v>
      </c>
      <c r="I9" s="1">
        <f>I7/2</f>
        <v>15000</v>
      </c>
    </row>
    <row r="10" spans="3:9" x14ac:dyDescent="0.35">
      <c r="D10" s="5"/>
      <c r="E10" s="5"/>
      <c r="F10" s="5"/>
    </row>
    <row r="11" spans="3:9" x14ac:dyDescent="0.35">
      <c r="C11" s="1" t="s">
        <v>6</v>
      </c>
      <c r="D11" s="4">
        <f ca="1">_xll.FLOsimula_Triangular(1.1,2.1,1.8,"Skosten_1")</f>
        <v>1.6666666666666667</v>
      </c>
      <c r="E11" s="4">
        <f ca="1">_xll.FLOsimula_Uniforme(FLO_i_Skosten_1*(1-FLO_i_Skosten_Deg),FLO_i_Skosten_1+0.00001,"Skosten_2")</f>
        <v>1.6291716666666667</v>
      </c>
      <c r="F11" s="4">
        <f ca="1">_xll.FLOsimula_Uniforme(FLO_i_Skosten_2*(1-FLO_i_Skosten_Deg),FLO_i_Skosten_2,"Skosten_3")</f>
        <v>1.5925153041666666</v>
      </c>
      <c r="H11" s="1" t="s">
        <v>7</v>
      </c>
      <c r="I11" s="2">
        <f ca="1">_xll.FLOsimula_Uniforme(0.01,0.08,"Skosten_Deg")</f>
        <v>4.5000000000000005E-2</v>
      </c>
    </row>
    <row r="12" spans="3:9" x14ac:dyDescent="0.35">
      <c r="D12" s="5"/>
      <c r="E12" s="5"/>
      <c r="F12" s="5"/>
      <c r="I12" s="3"/>
    </row>
    <row r="13" spans="3:9" x14ac:dyDescent="0.35">
      <c r="C13" s="1" t="s">
        <v>9</v>
      </c>
      <c r="D13" s="6">
        <f ca="1">FLO_i_Menge_1*(1+FLO_i_Lager)*ROUND(FLO_i_Skosten_1,2)+_xll.FLOsimula_output("Kosten_1")</f>
        <v>34483.529399999999</v>
      </c>
      <c r="E13" s="6">
        <f ca="1">FLO_i_Menge_2*(1+FLO_i_Lager)*(1-FLO_i_Lager_opt)*ROUND(FLO_i_Skosten_2,2)+_xll.FLOsimula_output("Kosten_2")</f>
        <v>32431.966885999995</v>
      </c>
      <c r="F13" s="6">
        <f ca="1">FLO_i_Menge_3*(1+FLO_i_Lager)*(1-FLO_i_Lager_opt)*ROUND(FLO_i_Skosten_3,2)+_xll.FLOsimula_output("Kosten_3")</f>
        <v>35798.909147999999</v>
      </c>
      <c r="H13" s="1" t="s">
        <v>8</v>
      </c>
      <c r="I13" s="2">
        <f ca="1">_xll.FLOsimula_Uniforme(0.03,0.33,"Lager")</f>
        <v>0.18000000000000002</v>
      </c>
    </row>
    <row r="14" spans="3:9" x14ac:dyDescent="0.35">
      <c r="D14" s="5"/>
      <c r="E14" s="5"/>
      <c r="F14" s="5"/>
      <c r="I14" s="3"/>
    </row>
    <row r="15" spans="3:9" x14ac:dyDescent="0.35">
      <c r="C15" s="1" t="s">
        <v>10</v>
      </c>
      <c r="D15" s="6">
        <f ca="1">FLO_o_Umsatz_1-FLO_o_Kosten_1+_xll.FLOsimula_output("CF_1")</f>
        <v>-1235.4294000000009</v>
      </c>
      <c r="E15" s="6">
        <f ca="1">FLO_o_Umsatz_2-FLO_o_Kosten_2+_xll.FLOsimula_output("CF_2")</f>
        <v>12691.133114000004</v>
      </c>
      <c r="F15" s="6">
        <f ca="1">FLO_o_Umsatz_3-FLO_o_Kosten_3+_xll.FLOsimula_output("CF_3")</f>
        <v>15261.690852</v>
      </c>
      <c r="H15" s="1" t="s">
        <v>14</v>
      </c>
      <c r="I15" s="2">
        <f ca="1">_xll.FLOsimula_Uniforme(FLO_i_Lager,0.4,"Lager_opt")</f>
        <v>0.29000000000000004</v>
      </c>
    </row>
    <row r="16" spans="3:9" x14ac:dyDescent="0.35">
      <c r="D16" s="5"/>
      <c r="E16" s="5"/>
      <c r="F16" s="5"/>
    </row>
    <row r="17" spans="3:13" x14ac:dyDescent="0.35">
      <c r="C17" s="1" t="s">
        <v>11</v>
      </c>
      <c r="D17" s="6">
        <f ca="1">FLO_o_CF_1+FLO_o_CF_2++FLO_o_CF_3+_xll.FLOsimula_output("CF_Plan")</f>
        <v>26717.394566000003</v>
      </c>
      <c r="E17" s="5"/>
      <c r="H17" s="1" t="s">
        <v>17</v>
      </c>
      <c r="I17" s="13">
        <f ca="1">_xll.FLOsimula_Bernoulli(0.3,"market_entry")</f>
        <v>0</v>
      </c>
    </row>
    <row r="18" spans="3:13" x14ac:dyDescent="0.35">
      <c r="C18" s="1" t="s">
        <v>12</v>
      </c>
      <c r="D18" s="6">
        <f ca="1">FLO_o_Umsatz_1+E9+FLO_o_Umsatz_3+_xll.FLOsimula_output("Umsatz_Plan")</f>
        <v>129431.79999999999</v>
      </c>
      <c r="E18" s="5"/>
    </row>
    <row r="19" spans="3:13" x14ac:dyDescent="0.35">
      <c r="C19" s="1" t="s">
        <v>13</v>
      </c>
      <c r="D19" s="6">
        <f ca="1">FLO_o_Kosten_1+FLO_o_Kosten_2+FLO_o_Kosten_3+_xll.FLOsimula_output("Kosten_Plan")</f>
        <v>102714.40543399999</v>
      </c>
      <c r="E19" s="5"/>
      <c r="F19" s="5"/>
      <c r="H19" s="1" t="s">
        <v>22</v>
      </c>
      <c r="I19" s="14">
        <f ca="1">_xll.FLOsimula_Uniforme(1000,7000,"Startwert_1")</f>
        <v>4000</v>
      </c>
    </row>
    <row r="20" spans="3:13" x14ac:dyDescent="0.35">
      <c r="D20" s="5"/>
      <c r="E20" s="5"/>
      <c r="F20" s="5"/>
    </row>
    <row r="21" spans="3:13" x14ac:dyDescent="0.35">
      <c r="C21" s="1" t="s">
        <v>15</v>
      </c>
      <c r="D21" s="7">
        <f ca="1">E7+_xll.FLOsimula_output("p_2")</f>
        <v>1.9</v>
      </c>
      <c r="E21" s="5"/>
      <c r="F21" s="5"/>
    </row>
    <row r="22" spans="3:13" x14ac:dyDescent="0.35">
      <c r="C22" s="1" t="s">
        <v>16</v>
      </c>
      <c r="D22" s="7">
        <f ca="1">F7+_xll.FLOsimula_output("p_3")</f>
        <v>1.9</v>
      </c>
      <c r="E22" s="5"/>
      <c r="F22" s="5"/>
    </row>
    <row r="23" spans="3:13" x14ac:dyDescent="0.35">
      <c r="K23" s="1" t="s">
        <v>23</v>
      </c>
      <c r="L23" s="1" t="s">
        <v>24</v>
      </c>
      <c r="M23" s="1" t="s">
        <v>29</v>
      </c>
    </row>
    <row r="24" spans="3:13" x14ac:dyDescent="0.35">
      <c r="J24" s="1" t="s">
        <v>25</v>
      </c>
      <c r="K24" s="1">
        <v>2000</v>
      </c>
      <c r="L24" s="1">
        <f>30000-2</f>
        <v>29998</v>
      </c>
      <c r="M24" s="1">
        <f>L24-K24</f>
        <v>27998</v>
      </c>
    </row>
    <row r="25" spans="3:13" x14ac:dyDescent="0.35">
      <c r="C25" s="1" t="s">
        <v>19</v>
      </c>
      <c r="D25" s="10">
        <f ca="1">+_xll.FLOsimula_correlacion("Menge_1","p_1",-0.85)</f>
        <v>-0.85</v>
      </c>
      <c r="J25" s="1" t="s">
        <v>26</v>
      </c>
      <c r="K25" s="1">
        <v>2000</v>
      </c>
      <c r="L25" s="1">
        <f>29999</f>
        <v>29999</v>
      </c>
      <c r="M25" s="1">
        <f>L25-K25</f>
        <v>27999</v>
      </c>
    </row>
    <row r="26" spans="3:13" x14ac:dyDescent="0.35">
      <c r="C26" s="1" t="s">
        <v>18</v>
      </c>
      <c r="D26" s="10">
        <f ca="1">+_xll.FLOsimula_correlacion("Lager_opt","Lager",-0.45)</f>
        <v>-0.45</v>
      </c>
      <c r="J26" s="1" t="s">
        <v>27</v>
      </c>
      <c r="K26" s="1">
        <v>2000</v>
      </c>
      <c r="L26" s="1">
        <v>30000</v>
      </c>
      <c r="M26" s="1">
        <f>L26-K26</f>
        <v>28000</v>
      </c>
    </row>
    <row r="27" spans="3:13" x14ac:dyDescent="0.35">
      <c r="C27" s="1" t="s">
        <v>20</v>
      </c>
      <c r="D27" s="12">
        <f ca="1">+_xll.FLOsimula_correlacion("Menge_3","p_1",-0.2)</f>
        <v>-0.2</v>
      </c>
      <c r="J27" s="1" t="s">
        <v>28</v>
      </c>
      <c r="K27" s="1">
        <v>1.8</v>
      </c>
      <c r="L27" s="1">
        <v>2</v>
      </c>
      <c r="M27" s="1">
        <f>(L27-K27)*100+1</f>
        <v>20.999999999999996</v>
      </c>
    </row>
    <row r="28" spans="3:13" x14ac:dyDescent="0.35">
      <c r="M28" s="1">
        <f>M24*M25*M26*M27</f>
        <v>460942609175999.94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45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4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29</vt:i4>
      </vt:variant>
    </vt:vector>
  </HeadingPairs>
  <TitlesOfParts>
    <vt:vector size="32" baseType="lpstr">
      <vt:lpstr>Tabelle1</vt:lpstr>
      <vt:lpstr>Tabelle2</vt:lpstr>
      <vt:lpstr>Tabelle3</vt:lpstr>
      <vt:lpstr>FLO_c_Lager_opt_Lager</vt:lpstr>
      <vt:lpstr>FLO_c_Menge_1_p_1</vt:lpstr>
      <vt:lpstr>FLO_c_Menge_3_p_1</vt:lpstr>
      <vt:lpstr>FLO_i_Lager</vt:lpstr>
      <vt:lpstr>FLO_i_Lager_opt</vt:lpstr>
      <vt:lpstr>FLO_i_market_entry</vt:lpstr>
      <vt:lpstr>FLO_i_Menge_1</vt:lpstr>
      <vt:lpstr>FLO_i_Menge_2</vt:lpstr>
      <vt:lpstr>FLO_i_Menge_3</vt:lpstr>
      <vt:lpstr>FLO_i_p_1</vt:lpstr>
      <vt:lpstr>FLO_i_Skosten_1</vt:lpstr>
      <vt:lpstr>FLO_i_Skosten_2</vt:lpstr>
      <vt:lpstr>FLO_i_Skosten_3</vt:lpstr>
      <vt:lpstr>FLO_i_Skosten_Deg</vt:lpstr>
      <vt:lpstr>FLO_i_Startwert_1</vt:lpstr>
      <vt:lpstr>FLO_o_CF_1</vt:lpstr>
      <vt:lpstr>FLO_o_CF_2</vt:lpstr>
      <vt:lpstr>FLO_o_CF_3</vt:lpstr>
      <vt:lpstr>FLO_o_CF_Plan</vt:lpstr>
      <vt:lpstr>FLO_o_Kosten_1</vt:lpstr>
      <vt:lpstr>FLO_o_Kosten_2</vt:lpstr>
      <vt:lpstr>FLO_o_Kosten_3</vt:lpstr>
      <vt:lpstr>FLO_o_Kosten_Plan</vt:lpstr>
      <vt:lpstr>FLO_o_P_2</vt:lpstr>
      <vt:lpstr>FLO_o_p_3</vt:lpstr>
      <vt:lpstr>FLO_o_Umsatz_1</vt:lpstr>
      <vt:lpstr>FLO_o_Umsatz_2</vt:lpstr>
      <vt:lpstr>FLO_o_Umsatz_3</vt:lpstr>
      <vt:lpstr>FLO_o_Umsatz_Plan</vt:lpstr>
    </vt:vector>
  </TitlesOfParts>
  <Company>SBB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González López Florentin (P-F-PIC-IVC)</dc:creator>
  <cp:lastModifiedBy>florentin gonzalez</cp:lastModifiedBy>
  <dcterms:created xsi:type="dcterms:W3CDTF">2016-10-13T06:10:24Z</dcterms:created>
  <dcterms:modified xsi:type="dcterms:W3CDTF">2016-12-26T17:06:31Z</dcterms:modified>
</cp:coreProperties>
</file>