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Test\"/>
    </mc:Choice>
  </mc:AlternateContent>
  <xr:revisionPtr revIDLastSave="0" documentId="13_ncr:1_{BB9E3479-9F41-452E-8395-E689F2943FD7}" xr6:coauthVersionLast="32" xr6:coauthVersionMax="32" xr10:uidLastSave="{00000000-0000-0000-0000-000000000000}"/>
  <bookViews>
    <workbookView xWindow="0" yWindow="0" windowWidth="23451" windowHeight="11366" activeTab="1" xr2:uid="{C2273F19-1439-4309-9272-A440B7D8061C}"/>
  </bookViews>
  <sheets>
    <sheet name="Bsp_AR" sheetId="1" r:id="rId1"/>
    <sheet name="Bsp_MA" sheetId="2" r:id="rId2"/>
  </sheets>
  <calcPr calcId="179017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G37" i="2"/>
  <c r="H37" i="2" s="1"/>
  <c r="C37" i="2"/>
  <c r="J37" i="2" s="1"/>
  <c r="G36" i="2"/>
  <c r="H36" i="2" s="1"/>
  <c r="C36" i="2"/>
  <c r="H35" i="2"/>
  <c r="G35" i="2"/>
  <c r="C35" i="2"/>
  <c r="G34" i="2"/>
  <c r="C34" i="2"/>
  <c r="J34" i="2" s="1"/>
  <c r="G33" i="2"/>
  <c r="C33" i="2"/>
  <c r="H33" i="2" s="1"/>
  <c r="J32" i="2"/>
  <c r="H32" i="2"/>
  <c r="G32" i="2"/>
  <c r="C32" i="2"/>
  <c r="G31" i="2"/>
  <c r="H31" i="2" s="1"/>
  <c r="C31" i="2"/>
  <c r="G30" i="2"/>
  <c r="C30" i="2"/>
  <c r="J30" i="2" s="1"/>
  <c r="G29" i="2"/>
  <c r="H29" i="2" s="1"/>
  <c r="C29" i="2"/>
  <c r="J29" i="2" s="1"/>
  <c r="G28" i="2"/>
  <c r="C28" i="2"/>
  <c r="J27" i="2"/>
  <c r="G27" i="2"/>
  <c r="H27" i="2" s="1"/>
  <c r="C27" i="2"/>
  <c r="H26" i="2"/>
  <c r="G26" i="2"/>
  <c r="C26" i="2"/>
  <c r="J26" i="2" s="1"/>
  <c r="G25" i="2"/>
  <c r="C25" i="2"/>
  <c r="J25" i="2" s="1"/>
  <c r="G24" i="2"/>
  <c r="C24" i="2"/>
  <c r="G23" i="2"/>
  <c r="C23" i="2"/>
  <c r="G22" i="2"/>
  <c r="H22" i="2" s="1"/>
  <c r="C22" i="2"/>
  <c r="J22" i="2" s="1"/>
  <c r="G21" i="2"/>
  <c r="H21" i="2" s="1"/>
  <c r="C21" i="2"/>
  <c r="J21" i="2" s="1"/>
  <c r="G20" i="2"/>
  <c r="H20" i="2" s="1"/>
  <c r="C20" i="2"/>
  <c r="G19" i="2"/>
  <c r="C19" i="2"/>
  <c r="J19" i="2" s="1"/>
  <c r="G18" i="2"/>
  <c r="H18" i="2" s="1"/>
  <c r="C18" i="2"/>
  <c r="G17" i="2"/>
  <c r="C17" i="2"/>
  <c r="J16" i="2"/>
  <c r="G16" i="2"/>
  <c r="C16" i="2"/>
  <c r="J15" i="2"/>
  <c r="H15" i="2"/>
  <c r="G15" i="2"/>
  <c r="C15" i="2"/>
  <c r="G14" i="2"/>
  <c r="C14" i="2"/>
  <c r="J14" i="2" s="1"/>
  <c r="G13" i="2"/>
  <c r="C13" i="2"/>
  <c r="J13" i="2" s="1"/>
  <c r="G12" i="2"/>
  <c r="C12" i="2"/>
  <c r="G11" i="2"/>
  <c r="C11" i="2"/>
  <c r="J11" i="2" s="1"/>
  <c r="J10" i="2"/>
  <c r="G10" i="2"/>
  <c r="H10" i="2" s="1"/>
  <c r="C10" i="2"/>
  <c r="G9" i="2"/>
  <c r="H9" i="2" s="1"/>
  <c r="C9" i="2"/>
  <c r="J9" i="2" s="1"/>
  <c r="G8" i="2"/>
  <c r="C8" i="2"/>
  <c r="G7" i="2"/>
  <c r="H7" i="2" s="1"/>
  <c r="C7" i="2"/>
  <c r="G6" i="2"/>
  <c r="C6" i="2"/>
  <c r="J6" i="2" s="1"/>
  <c r="G5" i="2"/>
  <c r="H5" i="2" s="1"/>
  <c r="C5" i="2"/>
  <c r="J5" i="2" s="1"/>
  <c r="G4" i="2"/>
  <c r="C4" i="2"/>
  <c r="J3" i="2"/>
  <c r="H3" i="2"/>
  <c r="G3" i="2"/>
  <c r="C3" i="2"/>
  <c r="C41" i="2" s="1"/>
  <c r="H12" i="2" l="1"/>
  <c r="H25" i="2"/>
  <c r="H34" i="2"/>
  <c r="H8" i="2"/>
  <c r="H17" i="2"/>
  <c r="H19" i="2"/>
  <c r="H30" i="2"/>
  <c r="H14" i="2"/>
  <c r="H23" i="2"/>
  <c r="H4" i="2"/>
  <c r="H13" i="2"/>
  <c r="H24" i="2"/>
  <c r="D36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D8" i="2"/>
  <c r="J4" i="2"/>
  <c r="H6" i="2"/>
  <c r="J7" i="2"/>
  <c r="J8" i="2"/>
  <c r="H11" i="2"/>
  <c r="J12" i="2"/>
  <c r="D14" i="2"/>
  <c r="H16" i="2"/>
  <c r="H2" i="2" s="1"/>
  <c r="J17" i="2"/>
  <c r="J18" i="2"/>
  <c r="D20" i="2"/>
  <c r="J23" i="2"/>
  <c r="D25" i="2"/>
  <c r="J28" i="2"/>
  <c r="D30" i="2"/>
  <c r="J33" i="2"/>
  <c r="J31" i="2"/>
  <c r="J35" i="2"/>
  <c r="J36" i="2"/>
  <c r="J20" i="2"/>
  <c r="J24" i="2"/>
  <c r="H28" i="2"/>
  <c r="B39" i="1"/>
  <c r="C3" i="1"/>
  <c r="J3" i="1" s="1"/>
  <c r="K20" i="2" l="1"/>
  <c r="J2" i="2"/>
  <c r="K24" i="2" s="1"/>
  <c r="I2" i="2"/>
  <c r="C4" i="1"/>
  <c r="J4" i="1" s="1"/>
  <c r="G3" i="1"/>
  <c r="C41" i="1"/>
  <c r="L8" i="2" l="1"/>
  <c r="M12" i="2"/>
  <c r="K18" i="2"/>
  <c r="L35" i="2"/>
  <c r="K36" i="2"/>
  <c r="M15" i="2"/>
  <c r="M10" i="2"/>
  <c r="M5" i="2"/>
  <c r="L22" i="2"/>
  <c r="L37" i="2"/>
  <c r="M14" i="2"/>
  <c r="M25" i="2"/>
  <c r="M19" i="2"/>
  <c r="L21" i="2"/>
  <c r="K30" i="2"/>
  <c r="K5" i="2"/>
  <c r="L11" i="2"/>
  <c r="L16" i="2"/>
  <c r="M34" i="2"/>
  <c r="L6" i="2"/>
  <c r="M26" i="2"/>
  <c r="M6" i="2"/>
  <c r="L15" i="2"/>
  <c r="M32" i="2"/>
  <c r="K27" i="2"/>
  <c r="K6" i="2"/>
  <c r="M27" i="2"/>
  <c r="K37" i="2"/>
  <c r="L29" i="2"/>
  <c r="K14" i="2"/>
  <c r="K25" i="2"/>
  <c r="K15" i="2"/>
  <c r="K19" i="2"/>
  <c r="M9" i="2"/>
  <c r="L26" i="2"/>
  <c r="M11" i="2"/>
  <c r="K11" i="2"/>
  <c r="M29" i="2"/>
  <c r="K10" i="2"/>
  <c r="K3" i="2"/>
  <c r="K21" i="2"/>
  <c r="L32" i="2"/>
  <c r="K9" i="2"/>
  <c r="L27" i="2"/>
  <c r="K13" i="2"/>
  <c r="L5" i="2"/>
  <c r="M16" i="2"/>
  <c r="M22" i="2"/>
  <c r="M37" i="2"/>
  <c r="K16" i="2"/>
  <c r="K32" i="2"/>
  <c r="K29" i="2"/>
  <c r="L14" i="2"/>
  <c r="L25" i="2"/>
  <c r="L19" i="2"/>
  <c r="M21" i="2"/>
  <c r="M30" i="2"/>
  <c r="L9" i="2"/>
  <c r="L34" i="2"/>
  <c r="L13" i="2"/>
  <c r="K26" i="2"/>
  <c r="L10" i="2"/>
  <c r="K22" i="2"/>
  <c r="L30" i="2"/>
  <c r="K34" i="2"/>
  <c r="M13" i="2"/>
  <c r="L33" i="2"/>
  <c r="M8" i="2"/>
  <c r="L24" i="2"/>
  <c r="M23" i="2"/>
  <c r="K17" i="2"/>
  <c r="K35" i="2"/>
  <c r="L4" i="2"/>
  <c r="L36" i="2"/>
  <c r="K33" i="2"/>
  <c r="M20" i="2"/>
  <c r="L12" i="2"/>
  <c r="L28" i="2"/>
  <c r="M24" i="2"/>
  <c r="K7" i="2"/>
  <c r="L31" i="2"/>
  <c r="L23" i="2"/>
  <c r="M7" i="2"/>
  <c r="L17" i="2"/>
  <c r="M35" i="2"/>
  <c r="M18" i="2"/>
  <c r="L20" i="2"/>
  <c r="K28" i="2"/>
  <c r="M31" i="2"/>
  <c r="M17" i="2"/>
  <c r="K4" i="2"/>
  <c r="L18" i="2"/>
  <c r="M36" i="2"/>
  <c r="M33" i="2"/>
  <c r="K8" i="2"/>
  <c r="K12" i="2"/>
  <c r="M28" i="2"/>
  <c r="K23" i="2"/>
  <c r="L7" i="2"/>
  <c r="K31" i="2"/>
  <c r="H3" i="1"/>
  <c r="C42" i="1"/>
  <c r="C5" i="1"/>
  <c r="J5" i="1" s="1"/>
  <c r="M2" i="2" l="1"/>
  <c r="K2" i="2"/>
  <c r="Q3" i="2" s="1"/>
  <c r="P17" i="2" s="1"/>
  <c r="L2" i="2"/>
  <c r="Q2" i="2"/>
  <c r="S5" i="2" s="1"/>
  <c r="S6" i="2" s="1"/>
  <c r="C43" i="1"/>
  <c r="C6" i="1"/>
  <c r="J6" i="1" s="1"/>
  <c r="C44" i="1" l="1"/>
  <c r="C7" i="1"/>
  <c r="J7" i="1" s="1"/>
  <c r="C45" i="1" l="1"/>
  <c r="C8" i="1"/>
  <c r="J8" i="1" s="1"/>
  <c r="C46" i="1" l="1"/>
  <c r="C9" i="1"/>
  <c r="J9" i="1" s="1"/>
  <c r="D8" i="1"/>
  <c r="C10" i="1" l="1"/>
  <c r="J10" i="1" s="1"/>
  <c r="C47" i="1"/>
  <c r="C48" i="1" l="1"/>
  <c r="C11" i="1"/>
  <c r="J11" i="1" s="1"/>
  <c r="C12" i="1" l="1"/>
  <c r="J12" i="1" s="1"/>
  <c r="C49" i="1"/>
  <c r="C50" i="1" l="1"/>
  <c r="C13" i="1"/>
  <c r="J13" i="1" s="1"/>
  <c r="C14" i="1" l="1"/>
  <c r="J14" i="1" s="1"/>
  <c r="C51" i="1"/>
  <c r="D14" i="1"/>
  <c r="C15" i="1" l="1"/>
  <c r="J15" i="1" s="1"/>
  <c r="C52" i="1"/>
  <c r="C53" i="1" l="1"/>
  <c r="C16" i="1"/>
  <c r="J16" i="1" s="1"/>
  <c r="C54" i="1" l="1"/>
  <c r="C17" i="1"/>
  <c r="J17" i="1" s="1"/>
  <c r="C18" i="1" l="1"/>
  <c r="J18" i="1" s="1"/>
  <c r="C55" i="1"/>
  <c r="C56" i="1" l="1"/>
  <c r="C19" i="1"/>
  <c r="J19" i="1" s="1"/>
  <c r="C20" i="1" l="1"/>
  <c r="J20" i="1" s="1"/>
  <c r="C57" i="1"/>
  <c r="C58" i="1" l="1"/>
  <c r="C21" i="1"/>
  <c r="J21" i="1" s="1"/>
  <c r="D20" i="1"/>
  <c r="C22" i="1" l="1"/>
  <c r="J22" i="1" s="1"/>
  <c r="C59" i="1"/>
  <c r="C23" i="1" l="1"/>
  <c r="J23" i="1" s="1"/>
  <c r="C60" i="1"/>
  <c r="C61" i="1" l="1"/>
  <c r="C24" i="1"/>
  <c r="J24" i="1" s="1"/>
  <c r="C62" i="1" l="1"/>
  <c r="C25" i="1"/>
  <c r="J25" i="1" s="1"/>
  <c r="C26" i="1" l="1"/>
  <c r="J26" i="1" s="1"/>
  <c r="C63" i="1"/>
  <c r="D25" i="1"/>
  <c r="C27" i="1" l="1"/>
  <c r="J27" i="1" s="1"/>
  <c r="C64" i="1"/>
  <c r="C28" i="1" l="1"/>
  <c r="J28" i="1" s="1"/>
  <c r="C65" i="1"/>
  <c r="C66" i="1" l="1"/>
  <c r="C29" i="1"/>
  <c r="J29" i="1" s="1"/>
  <c r="C30" i="1" l="1"/>
  <c r="J30" i="1" s="1"/>
  <c r="C67" i="1"/>
  <c r="C31" i="1" l="1"/>
  <c r="J31" i="1" s="1"/>
  <c r="C68" i="1"/>
  <c r="D30" i="1"/>
  <c r="C69" i="1" l="1"/>
  <c r="C32" i="1"/>
  <c r="J32" i="1" s="1"/>
  <c r="C70" i="1" l="1"/>
  <c r="C33" i="1"/>
  <c r="J33" i="1" s="1"/>
  <c r="C71" i="1" l="1"/>
  <c r="C34" i="1"/>
  <c r="J34" i="1" s="1"/>
  <c r="C35" i="1" l="1"/>
  <c r="J35" i="1" s="1"/>
  <c r="C72" i="1"/>
  <c r="C73" i="1" l="1"/>
  <c r="C36" i="1"/>
  <c r="J36" i="1" s="1"/>
  <c r="C74" i="1" l="1"/>
  <c r="C37" i="1"/>
  <c r="J37" i="1" s="1"/>
  <c r="D36" i="1"/>
  <c r="I2" i="1" l="1"/>
  <c r="J2" i="1"/>
  <c r="M37" i="1" s="1"/>
  <c r="K37" i="1" l="1"/>
  <c r="K3" i="1"/>
  <c r="L4" i="1"/>
  <c r="K4" i="1"/>
  <c r="M5" i="1"/>
  <c r="K5" i="1"/>
  <c r="L5" i="1"/>
  <c r="L6" i="1"/>
  <c r="M6" i="1"/>
  <c r="K6" i="1"/>
  <c r="K7" i="1"/>
  <c r="M7" i="1"/>
  <c r="L7" i="1"/>
  <c r="L8" i="1"/>
  <c r="K8" i="1"/>
  <c r="M8" i="1"/>
  <c r="L9" i="1"/>
  <c r="M9" i="1"/>
  <c r="K9" i="1"/>
  <c r="L10" i="1"/>
  <c r="M10" i="1"/>
  <c r="K10" i="1"/>
  <c r="L11" i="1"/>
  <c r="M11" i="1"/>
  <c r="K11" i="1"/>
  <c r="L12" i="1"/>
  <c r="M12" i="1"/>
  <c r="K12" i="1"/>
  <c r="K13" i="1"/>
  <c r="M13" i="1"/>
  <c r="L13" i="1"/>
  <c r="K14" i="1"/>
  <c r="L14" i="1"/>
  <c r="M14" i="1"/>
  <c r="M15" i="1"/>
  <c r="K15" i="1"/>
  <c r="L15" i="1"/>
  <c r="M16" i="1"/>
  <c r="K16" i="1"/>
  <c r="L16" i="1"/>
  <c r="M17" i="1"/>
  <c r="K17" i="1"/>
  <c r="L17" i="1"/>
  <c r="M18" i="1"/>
  <c r="K18" i="1"/>
  <c r="L18" i="1"/>
  <c r="M19" i="1"/>
  <c r="L19" i="1"/>
  <c r="K19" i="1"/>
  <c r="L20" i="1"/>
  <c r="K20" i="1"/>
  <c r="M20" i="1"/>
  <c r="K21" i="1"/>
  <c r="M21" i="1"/>
  <c r="L21" i="1"/>
  <c r="M22" i="1"/>
  <c r="L22" i="1"/>
  <c r="K22" i="1"/>
  <c r="K23" i="1"/>
  <c r="L23" i="1"/>
  <c r="M23" i="1"/>
  <c r="M24" i="1"/>
  <c r="L24" i="1"/>
  <c r="K24" i="1"/>
  <c r="K25" i="1"/>
  <c r="L25" i="1"/>
  <c r="M25" i="1"/>
  <c r="K26" i="1"/>
  <c r="L26" i="1"/>
  <c r="M26" i="1"/>
  <c r="L27" i="1"/>
  <c r="M27" i="1"/>
  <c r="K27" i="1"/>
  <c r="K28" i="1"/>
  <c r="M28" i="1"/>
  <c r="L28" i="1"/>
  <c r="M29" i="1"/>
  <c r="L29" i="1"/>
  <c r="K29" i="1"/>
  <c r="M30" i="1"/>
  <c r="L30" i="1"/>
  <c r="K30" i="1"/>
  <c r="M31" i="1"/>
  <c r="L31" i="1"/>
  <c r="K31" i="1"/>
  <c r="L32" i="1"/>
  <c r="M32" i="1"/>
  <c r="K32" i="1"/>
  <c r="L33" i="1"/>
  <c r="M33" i="1"/>
  <c r="K33" i="1"/>
  <c r="M34" i="1"/>
  <c r="K34" i="1"/>
  <c r="L34" i="1"/>
  <c r="M35" i="1"/>
  <c r="L35" i="1"/>
  <c r="K35" i="1"/>
  <c r="M36" i="1"/>
  <c r="L36" i="1"/>
  <c r="K36" i="1"/>
  <c r="L37" i="1"/>
  <c r="L2" i="1" l="1"/>
  <c r="K2" i="1"/>
  <c r="M2" i="1"/>
  <c r="P17" i="1" s="1"/>
  <c r="Q3" i="1" l="1"/>
  <c r="Q2" i="1"/>
  <c r="S8" i="1"/>
  <c r="S9" i="1" s="1"/>
  <c r="G4" i="1" l="1"/>
  <c r="H4" i="1" l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5" i="1" l="1"/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González López Florentin (P-F-PIC-IVC)</author>
  </authors>
  <commentList>
    <comment ref="B3" authorId="0" shapeId="0" xr:uid="{7620AEFF-BB53-4948-ADBD-D346735CB81C}">
      <text>
        <r>
          <rPr>
            <sz val="9"/>
            <color indexed="81"/>
            <rFont val="Tahoma"/>
            <family val="2"/>
          </rPr>
          <t>=NORM.INV(ZUFALLSZAHL();0;1)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González López Florentin (P-F-PIC-IVC)</author>
  </authors>
  <commentList>
    <comment ref="B3" authorId="0" shapeId="0" xr:uid="{60F58050-D8A2-46FB-97EA-D5F66A238A3A}">
      <text>
        <r>
          <rPr>
            <sz val="9"/>
            <color indexed="81"/>
            <rFont val="Tahoma"/>
            <family val="2"/>
          </rPr>
          <t>=NORM.INV(ZUFALLSZAHL();0;1)</t>
        </r>
      </text>
    </comment>
  </commentList>
</comments>
</file>

<file path=xl/sharedStrings.xml><?xml version="1.0" encoding="utf-8"?>
<sst xmlns="http://schemas.openxmlformats.org/spreadsheetml/2006/main" count="29" uniqueCount="18">
  <si>
    <t>Modell AR = 3 + 0.3yt-1 + et</t>
  </si>
  <si>
    <t>Average</t>
  </si>
  <si>
    <t>Variance</t>
  </si>
  <si>
    <t>Cov_1</t>
  </si>
  <si>
    <t>Cov_2</t>
  </si>
  <si>
    <t>et</t>
  </si>
  <si>
    <t>Y_t</t>
  </si>
  <si>
    <t>Y_t_p</t>
  </si>
  <si>
    <t>ACF_1</t>
  </si>
  <si>
    <t>ACF_2</t>
  </si>
  <si>
    <t>sigma</t>
  </si>
  <si>
    <t>AR Modell</t>
  </si>
  <si>
    <t>mu</t>
  </si>
  <si>
    <t>Weisses Rauschen</t>
  </si>
  <si>
    <t>Exp. Glättung</t>
  </si>
  <si>
    <t>Modell MA = 200000 + 0.6et-1 + et</t>
  </si>
  <si>
    <t>MA Modell</t>
  </si>
  <si>
    <t>theta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</si>
</sst>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Bsp_AR!$C$3:$C$37</c:f>
              <c:numCache>
                <c:formatCode>General</c:formatCode>
                <c:ptCount val="35"/>
                <c:pt idx="0">
                  <c:v>3.1394068352875011</c:v>
                </c:pt>
                <c:pt idx="1">
                  <c:v>4.3775150856766727</c:v>
                </c:pt>
                <c:pt idx="2">
                  <c:v>6.073849442825594</c:v>
                </c:pt>
                <c:pt idx="3">
                  <c:v>5.2153109008670953</c:v>
                </c:pt>
                <c:pt idx="4">
                  <c:v>5.7456408964092969</c:v>
                </c:pt>
                <c:pt idx="5">
                  <c:v>3.0678287840601897</c:v>
                </c:pt>
                <c:pt idx="6">
                  <c:v>3.5597551496914352</c:v>
                </c:pt>
                <c:pt idx="7">
                  <c:v>3.5665401949795728</c:v>
                </c:pt>
                <c:pt idx="8">
                  <c:v>2.9158281808127464</c:v>
                </c:pt>
                <c:pt idx="9">
                  <c:v>3.962516372447261</c:v>
                </c:pt>
                <c:pt idx="10">
                  <c:v>3.5445517031376705</c:v>
                </c:pt>
                <c:pt idx="11">
                  <c:v>4.1354492456506682</c:v>
                </c:pt>
                <c:pt idx="12">
                  <c:v>4.1487689874245355</c:v>
                </c:pt>
                <c:pt idx="13">
                  <c:v>3.2177521523012524</c:v>
                </c:pt>
                <c:pt idx="14">
                  <c:v>3.0667929984485558</c:v>
                </c:pt>
                <c:pt idx="15">
                  <c:v>4.3083036122525931</c:v>
                </c:pt>
                <c:pt idx="16">
                  <c:v>4.0009065746734418</c:v>
                </c:pt>
                <c:pt idx="17">
                  <c:v>4.1974372859324562</c:v>
                </c:pt>
                <c:pt idx="18">
                  <c:v>4.2946098920849369</c:v>
                </c:pt>
                <c:pt idx="19">
                  <c:v>6.1266953682513012</c:v>
                </c:pt>
                <c:pt idx="20">
                  <c:v>6.2821429130256767</c:v>
                </c:pt>
                <c:pt idx="21">
                  <c:v>5.2642618273870196</c:v>
                </c:pt>
                <c:pt idx="22">
                  <c:v>4.6445675486825841</c:v>
                </c:pt>
                <c:pt idx="23">
                  <c:v>4.4520279961623634</c:v>
                </c:pt>
                <c:pt idx="24">
                  <c:v>3.7872576460449299</c:v>
                </c:pt>
                <c:pt idx="25">
                  <c:v>4.3900623804719734</c:v>
                </c:pt>
                <c:pt idx="26">
                  <c:v>4.0468027672214602</c:v>
                </c:pt>
                <c:pt idx="27">
                  <c:v>3.2217510935888307</c:v>
                </c:pt>
                <c:pt idx="28">
                  <c:v>3.1105346194389418</c:v>
                </c:pt>
                <c:pt idx="29">
                  <c:v>4.5247274176385783</c:v>
                </c:pt>
                <c:pt idx="30">
                  <c:v>3.949643944333221</c:v>
                </c:pt>
                <c:pt idx="31">
                  <c:v>5.269154381097203</c:v>
                </c:pt>
                <c:pt idx="32">
                  <c:v>3.74297343791295</c:v>
                </c:pt>
                <c:pt idx="33">
                  <c:v>5.0740884792536143</c:v>
                </c:pt>
                <c:pt idx="34">
                  <c:v>5.7512654121684612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7-4FDB-87A3-AEDDE5022C9E}"/>
            </c:ext>
          </c:extLst>
        </c:ser>
        <c:ser>
          <c:idx val="1"/>
          <c:order val="1"/>
          <c:tx>
            <c:v>Schätzer</c:v>
          </c:tx>
          <c:marker>
            <c:symbol val="none"/>
          </c:marker>
          <c:val>
            <c:numRef>
              <c:f>Bsp_AR!$G$3:$G$37</c:f>
              <c:numCache>
                <c:formatCode>General</c:formatCode>
                <c:ptCount val="35"/>
                <c:pt idx="0">
                  <c:v>3.4443898391986436</c:v>
                </c:pt>
                <c:pt idx="1">
                  <c:v>3.7801365544746299</c:v>
                </c:pt>
                <c:pt idx="2">
                  <c:v>5.3365010238156732</c:v>
                </c:pt>
                <c:pt idx="3">
                  <c:v>5.6667345089146925</c:v>
                </c:pt>
                <c:pt idx="4">
                  <c:v>5.4377779261079038</c:v>
                </c:pt>
                <c:pt idx="5">
                  <c:v>5.7324892038215101</c:v>
                </c:pt>
                <c:pt idx="6">
                  <c:v>5.5942852066696522</c:v>
                </c:pt>
                <c:pt idx="7">
                  <c:v>3.2531590120495184</c:v>
                </c:pt>
                <c:pt idx="8">
                  <c:v>2.8161469525741545</c:v>
                </c:pt>
                <c:pt idx="9">
                  <c:v>4.0399932057938894</c:v>
                </c:pt>
                <c:pt idx="10">
                  <c:v>3.9546048273447703</c:v>
                </c:pt>
                <c:pt idx="11">
                  <c:v>5.2582225466819761</c:v>
                </c:pt>
                <c:pt idx="12">
                  <c:v>6.4563725816619311</c:v>
                </c:pt>
                <c:pt idx="13">
                  <c:v>5.4496487677693821</c:v>
                </c:pt>
                <c:pt idx="14">
                  <c:v>4.321746572530631</c:v>
                </c:pt>
                <c:pt idx="15">
                  <c:v>4.375516373213336</c:v>
                </c:pt>
                <c:pt idx="16">
                  <c:v>5.1274848493715171</c:v>
                </c:pt>
                <c:pt idx="17">
                  <c:v>5.5640760798189728</c:v>
                </c:pt>
                <c:pt idx="18">
                  <c:v>7.5819222538017312</c:v>
                </c:pt>
                <c:pt idx="19">
                  <c:v>6.0390038956411933</c:v>
                </c:pt>
                <c:pt idx="20">
                  <c:v>5.3423206232806848</c:v>
                </c:pt>
                <c:pt idx="21">
                  <c:v>5.0394225289084069</c:v>
                </c:pt>
                <c:pt idx="22">
                  <c:v>4.8163548372165224</c:v>
                </c:pt>
                <c:pt idx="23">
                  <c:v>5.7713393364301959</c:v>
                </c:pt>
                <c:pt idx="24">
                  <c:v>4.404078234758197</c:v>
                </c:pt>
                <c:pt idx="25">
                  <c:v>4.1654889158368125</c:v>
                </c:pt>
                <c:pt idx="26">
                  <c:v>5.8437808159966123</c:v>
                </c:pt>
                <c:pt idx="27">
                  <c:v>5.7177256723940646</c:v>
                </c:pt>
                <c:pt idx="28">
                  <c:v>5.8784246474504371</c:v>
                </c:pt>
                <c:pt idx="29">
                  <c:v>6.884364724608357</c:v>
                </c:pt>
                <c:pt idx="30">
                  <c:v>6.6751449085063621</c:v>
                </c:pt>
                <c:pt idx="31">
                  <c:v>5.8321362048150789</c:v>
                </c:pt>
                <c:pt idx="32">
                  <c:v>6.0341363785842601</c:v>
                </c:pt>
                <c:pt idx="33">
                  <c:v>6.2300190369421244</c:v>
                </c:pt>
                <c:pt idx="34">
                  <c:v>6.0851624734780039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47-4FDB-87A3-AEDDE5022C9E}"/>
            </c:ext>
          </c:extLst>
        </c:ser>
        <c:ser>
          <c:idx val="2"/>
          <c:order val="2"/>
          <c:tx>
            <c:v>exp. Glättung</c:v>
          </c:tx>
          <c:marker>
            <c:symbol val="none"/>
          </c:marker>
          <c:val>
            <c:numRef>
              <c:f>Bsp_AR!$C$41:$C$74</c:f>
              <c:numCache>
                <c:formatCode>General</c:formatCode>
                <c:ptCount val="34"/>
                <c:pt idx="0">
                  <c:v>3.1394068352875011</c:v>
                </c:pt>
                <c:pt idx="1">
                  <c:v>3.5108393104042523</c:v>
                </c:pt>
                <c:pt idx="2">
                  <c:v>4.2797423501306548</c:v>
                </c:pt>
                <c:pt idx="3">
                  <c:v>4.5604129153515869</c:v>
                </c:pt>
                <c:pt idx="4">
                  <c:v>4.9159813096688998</c:v>
                </c:pt>
                <c:pt idx="5">
                  <c:v>4.3615355519862868</c:v>
                </c:pt>
                <c:pt idx="6">
                  <c:v>4.1210014312978309</c:v>
                </c:pt>
                <c:pt idx="7">
                  <c:v>3.9546630604023534</c:v>
                </c:pt>
                <c:pt idx="8">
                  <c:v>3.6430125965254709</c:v>
                </c:pt>
                <c:pt idx="9">
                  <c:v>3.7388637293020079</c:v>
                </c:pt>
                <c:pt idx="10">
                  <c:v>3.6805701214527069</c:v>
                </c:pt>
                <c:pt idx="11">
                  <c:v>3.8170338587120951</c:v>
                </c:pt>
                <c:pt idx="12">
                  <c:v>3.916554397325827</c:v>
                </c:pt>
                <c:pt idx="13">
                  <c:v>3.7069137238184546</c:v>
                </c:pt>
                <c:pt idx="14">
                  <c:v>3.5148775062074846</c:v>
                </c:pt>
                <c:pt idx="15">
                  <c:v>3.7529053380210171</c:v>
                </c:pt>
                <c:pt idx="16">
                  <c:v>3.8273057090167444</c:v>
                </c:pt>
                <c:pt idx="17">
                  <c:v>3.9383451820914575</c:v>
                </c:pt>
                <c:pt idx="18">
                  <c:v>4.0452245950895005</c:v>
                </c:pt>
                <c:pt idx="19">
                  <c:v>4.6696658270380409</c:v>
                </c:pt>
                <c:pt idx="20">
                  <c:v>5.1534089528343312</c:v>
                </c:pt>
                <c:pt idx="21">
                  <c:v>5.1866648152001371</c:v>
                </c:pt>
                <c:pt idx="22">
                  <c:v>5.0240356352448705</c:v>
                </c:pt>
                <c:pt idx="23">
                  <c:v>4.8524333435201186</c:v>
                </c:pt>
                <c:pt idx="24">
                  <c:v>4.5328806342775616</c:v>
                </c:pt>
                <c:pt idx="25">
                  <c:v>4.4900351581358846</c:v>
                </c:pt>
                <c:pt idx="26">
                  <c:v>4.3570654408615574</c:v>
                </c:pt>
                <c:pt idx="27">
                  <c:v>4.0164711366797388</c:v>
                </c:pt>
                <c:pt idx="28">
                  <c:v>3.7446901815074995</c:v>
                </c:pt>
                <c:pt idx="29">
                  <c:v>3.9787013523468229</c:v>
                </c:pt>
                <c:pt idx="30">
                  <c:v>3.9699841299427421</c:v>
                </c:pt>
                <c:pt idx="31">
                  <c:v>4.3597352052890805</c:v>
                </c:pt>
                <c:pt idx="32">
                  <c:v>4.1747066750762407</c:v>
                </c:pt>
                <c:pt idx="33">
                  <c:v>4.444521216329453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47-4FDB-87A3-AEDDE502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36416"/>
        <c:axId val="532637952"/>
      </c:lineChart>
      <c:catAx>
        <c:axId val="53263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532637952"/>
        <c:crosses val="autoZero"/>
        <c:auto val="1"/>
        <c:lblAlgn val="ctr"/>
        <c:lblOffset val="100"/>
        <c:noMultiLvlLbl val="0"/>
      </c:catAx>
      <c:valAx>
        <c:axId val="53263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636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Bsp_AR!$B$3:$B$37</c:f>
              <c:numCache>
                <c:formatCode>General</c:formatCode>
                <c:ptCount val="35"/>
                <c:pt idx="0">
                  <c:v>0.13940683528750114</c:v>
                </c:pt>
                <c:pt idx="1">
                  <c:v>0.43569303509042301</c:v>
                </c:pt>
                <c:pt idx="2">
                  <c:v>1.7605949171225928</c:v>
                </c:pt>
                <c:pt idx="3">
                  <c:v>0.39315606801941688</c:v>
                </c:pt>
                <c:pt idx="4">
                  <c:v>1.181047626149168</c:v>
                </c:pt>
                <c:pt idx="5">
                  <c:v>-1.6558634848625993</c:v>
                </c:pt>
                <c:pt idx="6">
                  <c:v>-0.36059348552662168</c:v>
                </c:pt>
                <c:pt idx="7">
                  <c:v>-0.50138634992785769</c:v>
                </c:pt>
                <c:pt idx="8">
                  <c:v>-1.154133877681125</c:v>
                </c:pt>
                <c:pt idx="9">
                  <c:v>8.7767918203437031E-2</c:v>
                </c:pt>
                <c:pt idx="10">
                  <c:v>-0.64420320859650759</c:v>
                </c:pt>
                <c:pt idx="11">
                  <c:v>7.2083734709367367E-2</c:v>
                </c:pt>
                <c:pt idx="12">
                  <c:v>-9.186578627066487E-2</c:v>
                </c:pt>
                <c:pt idx="13">
                  <c:v>-1.0268785439261083</c:v>
                </c:pt>
                <c:pt idx="14">
                  <c:v>-0.89853264724181992</c:v>
                </c:pt>
                <c:pt idx="15">
                  <c:v>0.38826571271802607</c:v>
                </c:pt>
                <c:pt idx="16">
                  <c:v>-0.29158450900233551</c:v>
                </c:pt>
                <c:pt idx="17">
                  <c:v>-2.8346864695764809E-3</c:v>
                </c:pt>
                <c:pt idx="18">
                  <c:v>3.5378706305200035E-2</c:v>
                </c:pt>
                <c:pt idx="19">
                  <c:v>1.8383124006258211</c:v>
                </c:pt>
                <c:pt idx="20">
                  <c:v>1.4441343025502866</c:v>
                </c:pt>
                <c:pt idx="21">
                  <c:v>0.37961895347931623</c:v>
                </c:pt>
                <c:pt idx="22">
                  <c:v>6.5289000466478578E-2</c:v>
                </c:pt>
                <c:pt idx="23">
                  <c:v>5.865773155758762E-2</c:v>
                </c:pt>
                <c:pt idx="24">
                  <c:v>-0.54835075280377954</c:v>
                </c:pt>
                <c:pt idx="25">
                  <c:v>0.25388508665849469</c:v>
                </c:pt>
                <c:pt idx="26">
                  <c:v>-0.27021594692013207</c:v>
                </c:pt>
                <c:pt idx="27">
                  <c:v>-0.99228973657760688</c:v>
                </c:pt>
                <c:pt idx="28">
                  <c:v>-0.85599070863770754</c:v>
                </c:pt>
                <c:pt idx="29">
                  <c:v>0.59156703180689618</c:v>
                </c:pt>
                <c:pt idx="30">
                  <c:v>-0.40777428095835194</c:v>
                </c:pt>
                <c:pt idx="31">
                  <c:v>1.0842611977972367</c:v>
                </c:pt>
                <c:pt idx="32">
                  <c:v>-0.83777287641621134</c:v>
                </c:pt>
                <c:pt idx="33">
                  <c:v>0.95119644787972912</c:v>
                </c:pt>
                <c:pt idx="34">
                  <c:v>1.2290388683923767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6-4264-BDA9-421D24D7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66240"/>
        <c:axId val="532667776"/>
      </c:lineChart>
      <c:catAx>
        <c:axId val="53266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532667776"/>
        <c:crosses val="autoZero"/>
        <c:auto val="1"/>
        <c:lblAlgn val="ctr"/>
        <c:lblOffset val="100"/>
        <c:noMultiLvlLbl val="0"/>
      </c:catAx>
      <c:valAx>
        <c:axId val="5326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2666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Bsp_MA!$C$3:$C$37</c:f>
              <c:numCache>
                <c:formatCode>General</c:formatCode>
                <c:ptCount val="35"/>
                <c:pt idx="0">
                  <c:v>250690.08222156501</c:v>
                </c:pt>
                <c:pt idx="1">
                  <c:v>281614.14123413438</c:v>
                </c:pt>
                <c:pt idx="2">
                  <c:v>282205.88164626388</c:v>
                </c:pt>
                <c:pt idx="3">
                  <c:v>275142.23604765837</c:v>
                </c:pt>
                <c:pt idx="4">
                  <c:v>277320.41598872596</c:v>
                </c:pt>
                <c:pt idx="5">
                  <c:v>284767.62819063291</c:v>
                </c:pt>
                <c:pt idx="6">
                  <c:v>272410.04974309739</c:v>
                </c:pt>
                <c:pt idx="7">
                  <c:v>279441.12165716803</c:v>
                </c:pt>
                <c:pt idx="8">
                  <c:v>294234.29320574546</c:v>
                </c:pt>
                <c:pt idx="9">
                  <c:v>286132.91228602873</c:v>
                </c:pt>
                <c:pt idx="10">
                  <c:v>276123.2615377247</c:v>
                </c:pt>
                <c:pt idx="11">
                  <c:v>287447.94167923793</c:v>
                </c:pt>
                <c:pt idx="12">
                  <c:v>284517.78664480033</c:v>
                </c:pt>
                <c:pt idx="13">
                  <c:v>273917.71984685748</c:v>
                </c:pt>
                <c:pt idx="14">
                  <c:v>287780.57317655557</c:v>
                </c:pt>
                <c:pt idx="15">
                  <c:v>283061.36609558511</c:v>
                </c:pt>
                <c:pt idx="16">
                  <c:v>275447.05478330789</c:v>
                </c:pt>
                <c:pt idx="17">
                  <c:v>280130.84551316471</c:v>
                </c:pt>
                <c:pt idx="18">
                  <c:v>281142.88909985404</c:v>
                </c:pt>
                <c:pt idx="19">
                  <c:v>275616.12917396799</c:v>
                </c:pt>
                <c:pt idx="20">
                  <c:v>278676.29244167614</c:v>
                </c:pt>
                <c:pt idx="21">
                  <c:v>276967.83951268572</c:v>
                </c:pt>
                <c:pt idx="22">
                  <c:v>286729.24618611229</c:v>
                </c:pt>
                <c:pt idx="23">
                  <c:v>289477.91710881615</c:v>
                </c:pt>
                <c:pt idx="24">
                  <c:v>290201.68976169382</c:v>
                </c:pt>
                <c:pt idx="25">
                  <c:v>285142.14312317671</c:v>
                </c:pt>
                <c:pt idx="26">
                  <c:v>293681.38428138412</c:v>
                </c:pt>
                <c:pt idx="27">
                  <c:v>282419.65840782202</c:v>
                </c:pt>
                <c:pt idx="28">
                  <c:v>280006.06353413017</c:v>
                </c:pt>
                <c:pt idx="29">
                  <c:v>288197.60185806017</c:v>
                </c:pt>
                <c:pt idx="30">
                  <c:v>285113.10678538575</c:v>
                </c:pt>
                <c:pt idx="31">
                  <c:v>276817.74171816045</c:v>
                </c:pt>
                <c:pt idx="32">
                  <c:v>272403.0301660141</c:v>
                </c:pt>
                <c:pt idx="33">
                  <c:v>280502.96202028496</c:v>
                </c:pt>
                <c:pt idx="34">
                  <c:v>280940.57154627761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4-4B25-8A07-ABEB8481FD30}"/>
            </c:ext>
          </c:extLst>
        </c:ser>
        <c:ser>
          <c:idx val="1"/>
          <c:order val="1"/>
          <c:tx>
            <c:v>Schätzer</c:v>
          </c:tx>
          <c:marker>
            <c:symbol val="none"/>
          </c:marker>
          <c:val>
            <c:numRef>
              <c:f>Bsp_MA!$G$3:$G$37</c:f>
              <c:numCache>
                <c:formatCode>General</c:formatCode>
                <c:ptCount val="35"/>
                <c:pt idx="0">
                  <c:v>248084.2656764196</c:v>
                </c:pt>
                <c:pt idx="1">
                  <c:v>279188.24699138023</c:v>
                </c:pt>
                <c:pt idx="2">
                  <c:v>277389.3152904372</c:v>
                </c:pt>
                <c:pt idx="3">
                  <c:v>277995.43621166144</c:v>
                </c:pt>
                <c:pt idx="4">
                  <c:v>278648.01876620081</c:v>
                </c:pt>
                <c:pt idx="5">
                  <c:v>281423.83200482803</c:v>
                </c:pt>
                <c:pt idx="6">
                  <c:v>279392.54921951983</c:v>
                </c:pt>
                <c:pt idx="7">
                  <c:v>287963.97929126502</c:v>
                </c:pt>
                <c:pt idx="8">
                  <c:v>284708.05586393329</c:v>
                </c:pt>
                <c:pt idx="9">
                  <c:v>282148.56394525105</c:v>
                </c:pt>
                <c:pt idx="10">
                  <c:v>283148.63310938748</c:v>
                </c:pt>
                <c:pt idx="11">
                  <c:v>283622.8307697883</c:v>
                </c:pt>
                <c:pt idx="12">
                  <c:v>283167.02192253375</c:v>
                </c:pt>
                <c:pt idx="13">
                  <c:v>280280.1808429095</c:v>
                </c:pt>
                <c:pt idx="14">
                  <c:v>274470.11532326462</c:v>
                </c:pt>
                <c:pt idx="15">
                  <c:v>279689.25157105364</c:v>
                </c:pt>
                <c:pt idx="16">
                  <c:v>286010.34535161877</c:v>
                </c:pt>
                <c:pt idx="17">
                  <c:v>280101.04476530867</c:v>
                </c:pt>
                <c:pt idx="18">
                  <c:v>265486.69743254973</c:v>
                </c:pt>
                <c:pt idx="19">
                  <c:v>274598.91766455275</c:v>
                </c:pt>
                <c:pt idx="20">
                  <c:v>281636.03248627967</c:v>
                </c:pt>
                <c:pt idx="21">
                  <c:v>278309.72495022631</c:v>
                </c:pt>
                <c:pt idx="22">
                  <c:v>281719.86348962632</c:v>
                </c:pt>
                <c:pt idx="23">
                  <c:v>274289.64973123511</c:v>
                </c:pt>
                <c:pt idx="24">
                  <c:v>278755.14713103673</c:v>
                </c:pt>
                <c:pt idx="25">
                  <c:v>278301.36967838125</c:v>
                </c:pt>
                <c:pt idx="26">
                  <c:v>280234.94013975846</c:v>
                </c:pt>
                <c:pt idx="27">
                  <c:v>282143.13405413425</c:v>
                </c:pt>
                <c:pt idx="28">
                  <c:v>279504.2538184998</c:v>
                </c:pt>
                <c:pt idx="29">
                  <c:v>279037.80687019037</c:v>
                </c:pt>
                <c:pt idx="30">
                  <c:v>282746.91245238896</c:v>
                </c:pt>
                <c:pt idx="31">
                  <c:v>283574.4518030032</c:v>
                </c:pt>
                <c:pt idx="32">
                  <c:v>285993.74953781982</c:v>
                </c:pt>
                <c:pt idx="33">
                  <c:v>283357.88402157178</c:v>
                </c:pt>
                <c:pt idx="34">
                  <c:v>279014.98125835531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4-4B25-8A07-ABEB8481F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077504"/>
        <c:axId val="331079040"/>
      </c:lineChart>
      <c:catAx>
        <c:axId val="33107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331079040"/>
        <c:crosses val="autoZero"/>
        <c:auto val="1"/>
        <c:lblAlgn val="ctr"/>
        <c:lblOffset val="100"/>
        <c:noMultiLvlLbl val="0"/>
      </c:catAx>
      <c:valAx>
        <c:axId val="33107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107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Bsp_MA!$B$3:$B$37</c:f>
              <c:numCache>
                <c:formatCode>General</c:formatCode>
                <c:ptCount val="35"/>
                <c:pt idx="0">
                  <c:v>50690.082221564997</c:v>
                </c:pt>
                <c:pt idx="1">
                  <c:v>51200.091901195403</c:v>
                </c:pt>
                <c:pt idx="2">
                  <c:v>51485.826505546604</c:v>
                </c:pt>
                <c:pt idx="3">
                  <c:v>44250.740144330397</c:v>
                </c:pt>
                <c:pt idx="4">
                  <c:v>50769.971902127698</c:v>
                </c:pt>
                <c:pt idx="5">
                  <c:v>54305.645049356302</c:v>
                </c:pt>
                <c:pt idx="6">
                  <c:v>39826.662713483602</c:v>
                </c:pt>
                <c:pt idx="7">
                  <c:v>55545.124029077902</c:v>
                </c:pt>
                <c:pt idx="8">
                  <c:v>60907.218788298698</c:v>
                </c:pt>
                <c:pt idx="9">
                  <c:v>49588.581013049501</c:v>
                </c:pt>
                <c:pt idx="10">
                  <c:v>46370.112929895004</c:v>
                </c:pt>
                <c:pt idx="11">
                  <c:v>59625.873921300903</c:v>
                </c:pt>
                <c:pt idx="12">
                  <c:v>48742.262292019797</c:v>
                </c:pt>
                <c:pt idx="13">
                  <c:v>44672.362471645603</c:v>
                </c:pt>
                <c:pt idx="14">
                  <c:v>60977.155693568202</c:v>
                </c:pt>
                <c:pt idx="15">
                  <c:v>46475.072679444202</c:v>
                </c:pt>
                <c:pt idx="16">
                  <c:v>47562.011175641397</c:v>
                </c:pt>
                <c:pt idx="17">
                  <c:v>51593.638807779898</c:v>
                </c:pt>
                <c:pt idx="18">
                  <c:v>50186.705815186098</c:v>
                </c:pt>
                <c:pt idx="19">
                  <c:v>45504.105684856302</c:v>
                </c:pt>
                <c:pt idx="20">
                  <c:v>51373.829030762397</c:v>
                </c:pt>
                <c:pt idx="21">
                  <c:v>46143.542094228302</c:v>
                </c:pt>
                <c:pt idx="22">
                  <c:v>59043.1209295753</c:v>
                </c:pt>
                <c:pt idx="23">
                  <c:v>54052.044551070998</c:v>
                </c:pt>
                <c:pt idx="24">
                  <c:v>57770.4630310512</c:v>
                </c:pt>
                <c:pt idx="25">
                  <c:v>50479.865304546001</c:v>
                </c:pt>
                <c:pt idx="26">
                  <c:v>63393.465098656503</c:v>
                </c:pt>
                <c:pt idx="27">
                  <c:v>44383.579348628104</c:v>
                </c:pt>
                <c:pt idx="28">
                  <c:v>53375.915924953297</c:v>
                </c:pt>
                <c:pt idx="29">
                  <c:v>56172.052303088203</c:v>
                </c:pt>
                <c:pt idx="30">
                  <c:v>51409.875403532802</c:v>
                </c:pt>
                <c:pt idx="31">
                  <c:v>45971.816476040804</c:v>
                </c:pt>
                <c:pt idx="32">
                  <c:v>44819.940280389601</c:v>
                </c:pt>
                <c:pt idx="33">
                  <c:v>53610.997852051201</c:v>
                </c:pt>
                <c:pt idx="34">
                  <c:v>48773.972835046901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A-4C12-9B87-21B1FA3D1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279424"/>
        <c:axId val="338281216"/>
      </c:lineChart>
      <c:catAx>
        <c:axId val="33827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338281216"/>
        <c:crosses val="autoZero"/>
        <c:auto val="1"/>
        <c:lblAlgn val="ctr"/>
        <c:lblOffset val="100"/>
        <c:noMultiLvlLbl val="0"/>
      </c:catAx>
      <c:valAx>
        <c:axId val="33828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8279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24342</xdr:colOff>
      <xdr:row>19</xdr:row>
      <xdr:rowOff>37041</xdr:rowOff>
    </xdr:from>
    <xdr:to>
      <xdr:col>21</xdr:col>
      <xdr:colOff>24342</xdr:colOff>
      <xdr:row>36</xdr:row>
      <xdr:rowOff>27516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77C147-6A1A-45F7-A8D2-C7BA14138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361950</xdr:colOff>
      <xdr:row>18</xdr:row>
      <xdr:rowOff>66675</xdr:rowOff>
    </xdr:from>
    <xdr:to>
      <xdr:col>27</xdr:col>
      <xdr:colOff>361950</xdr:colOff>
      <xdr:row>35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A9AE14F-1012-4984-A6F7-C4E0CB5E3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306917</xdr:colOff>
      <xdr:row>19</xdr:row>
      <xdr:rowOff>37041</xdr:rowOff>
    </xdr:from>
    <xdr:to>
      <xdr:col>21</xdr:col>
      <xdr:colOff>24342</xdr:colOff>
      <xdr:row>36</xdr:row>
      <xdr:rowOff>27516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E372E0-EFB3-4589-BEF6-D1B452867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361950</xdr:colOff>
      <xdr:row>18</xdr:row>
      <xdr:rowOff>66675</xdr:rowOff>
    </xdr:from>
    <xdr:to>
      <xdr:col>27</xdr:col>
      <xdr:colOff>361950</xdr:colOff>
      <xdr:row>35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1AB7963-5481-48B2-8803-F006B9200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D384-C1BE-4F32-9A50-22F99C40F952}">
  <dimension ref="A1:V74"/>
  <sheetViews>
    <sheetView showGridLines="0" zoomScale="80" zoomScaleNormal="80" workbookViewId="0">
      <selection activeCell="F3" sqref="F3"/>
    </sheetView>
  </sheetViews>
  <sheetFormatPr baseColWidth="10" defaultRowHeight="14.6" x14ac:dyDescent="0.4"/>
  <cols>
    <col min="15" max="15" width="0" hidden="1" customWidth="1"/>
  </cols>
  <sheetData>
    <row r="1" spans="1:19" x14ac:dyDescent="0.4">
      <c r="A1" t="s">
        <v>0</v>
      </c>
      <c r="J1" t="s">
        <v>1</v>
      </c>
      <c r="K1" t="s">
        <v>2</v>
      </c>
      <c r="L1" t="s">
        <v>3</v>
      </c>
      <c r="M1" t="s">
        <v>4</v>
      </c>
    </row>
    <row r="2" spans="1:19" x14ac:dyDescent="0.4">
      <c r="B2" t="s">
        <v>5</v>
      </c>
      <c r="C2" t="s">
        <v>6</v>
      </c>
      <c r="G2" t="s">
        <v>7</v>
      </c>
      <c r="H2">
        <f>SUM(H3:H37)</f>
        <v>80.176904489039572</v>
      </c>
      <c r="I2">
        <f>COUNT(J3:J37)</f>
        <v>35</v>
      </c>
      <c r="J2" s="1">
        <f>AVERAGE(J3:J37)</f>
        <v>4.2907634722183587</v>
      </c>
      <c r="K2" s="1">
        <f>SUM(K3:K37)/I2</f>
        <v>0.88140256505113357</v>
      </c>
      <c r="L2" s="1">
        <f>SUM(L4:L37)/I2</f>
        <v>0.36708518201508628</v>
      </c>
      <c r="M2" s="1">
        <f>SUM(M4:M37)/I2</f>
        <v>0.15927247408025899</v>
      </c>
      <c r="P2" t="s">
        <v>8</v>
      </c>
      <c r="Q2">
        <f>L2/K2</f>
        <v>0.41647845895909125</v>
      </c>
    </row>
    <row r="3" spans="1:19" x14ac:dyDescent="0.4">
      <c r="A3">
        <v>3</v>
      </c>
      <c r="B3">
        <v>0.13940683528750114</v>
      </c>
      <c r="C3">
        <f>A3+B3</f>
        <v>3.1394068352875011</v>
      </c>
      <c r="F3">
        <v>0.30498300391114264</v>
      </c>
      <c r="G3">
        <f>C3+F3</f>
        <v>3.4443898391986436</v>
      </c>
      <c r="H3">
        <f>(G3-C3)^2</f>
        <v>9.3014632674663977E-2</v>
      </c>
      <c r="J3">
        <f>C3</f>
        <v>3.1394068352875011</v>
      </c>
      <c r="K3">
        <f>(J3-$J$2)^2</f>
        <v>1.3256221054047348</v>
      </c>
      <c r="P3" t="s">
        <v>9</v>
      </c>
      <c r="Q3">
        <f>M2/K2</f>
        <v>0.18070343835568367</v>
      </c>
    </row>
    <row r="4" spans="1:19" x14ac:dyDescent="0.4">
      <c r="B4">
        <v>0.43569303509042301</v>
      </c>
      <c r="C4">
        <f>$A$3+0.3*C3+B4</f>
        <v>4.3775150856766727</v>
      </c>
      <c r="F4">
        <v>-1.0987674570078174</v>
      </c>
      <c r="G4">
        <f>$G$3+$S$8*G3+F4</f>
        <v>3.7801365544746299</v>
      </c>
      <c r="H4">
        <f t="shared" ref="H4:H37" si="0">(G4-C4)^2</f>
        <v>0.35686110954111</v>
      </c>
      <c r="J4">
        <f t="shared" ref="J4:J37" si="1">C4</f>
        <v>4.3775150856766727</v>
      </c>
      <c r="K4">
        <f t="shared" ref="K4:K37" si="2">(J4-$J$2)^2</f>
        <v>7.5258424376207179E-3</v>
      </c>
      <c r="L4">
        <f>(J4-$J$2)*(J3-$J$2)</f>
        <v>-9.9882045919690077E-2</v>
      </c>
    </row>
    <row r="5" spans="1:19" x14ac:dyDescent="0.4">
      <c r="B5">
        <v>1.7605949171225928</v>
      </c>
      <c r="C5">
        <f t="shared" ref="C5:C37" si="3">$A$3+0.3*C4+B5</f>
        <v>6.073849442825594</v>
      </c>
      <c r="F5">
        <v>0.317765737754507</v>
      </c>
      <c r="G5">
        <f t="shared" ref="G5:G37" si="4">$G$3+$S$8*G4+F5</f>
        <v>5.3365010238156732</v>
      </c>
      <c r="H5">
        <f t="shared" si="0"/>
        <v>0.54368269101642985</v>
      </c>
      <c r="J5">
        <f t="shared" si="1"/>
        <v>6.073849442825594</v>
      </c>
      <c r="K5">
        <f t="shared" si="2"/>
        <v>3.1793955785763464</v>
      </c>
      <c r="L5">
        <f t="shared" ref="L5:L37" si="5">(J5-$J$2)*(J4-$J$2)</f>
        <v>0.15468558488506143</v>
      </c>
      <c r="M5">
        <f>(J5-$J$2)*(J3-$J$2)</f>
        <v>-2.0529678664769406</v>
      </c>
      <c r="P5" s="2"/>
      <c r="Q5" s="2"/>
      <c r="R5" s="2"/>
      <c r="S5" s="2"/>
    </row>
    <row r="6" spans="1:19" x14ac:dyDescent="0.4">
      <c r="B6">
        <v>0.39315606801941688</v>
      </c>
      <c r="C6">
        <f t="shared" si="3"/>
        <v>5.2153109008670953</v>
      </c>
      <c r="F6">
        <v>-1.9305291631557914E-4</v>
      </c>
      <c r="G6">
        <f t="shared" si="4"/>
        <v>5.6667345089146925</v>
      </c>
      <c r="H6">
        <f t="shared" si="0"/>
        <v>0.20378327390271075</v>
      </c>
      <c r="J6">
        <f t="shared" si="1"/>
        <v>5.2153109008670953</v>
      </c>
      <c r="K6">
        <f t="shared" si="2"/>
        <v>0.85478794782099055</v>
      </c>
      <c r="L6">
        <f t="shared" si="5"/>
        <v>1.648547549184556</v>
      </c>
      <c r="M6">
        <f t="shared" ref="M6:M37" si="6">(J6-$J$2)*(J4-$J$2)</f>
        <v>8.0205981154013284E-2</v>
      </c>
      <c r="P6" s="2"/>
      <c r="Q6" s="2"/>
      <c r="R6" s="2"/>
      <c r="S6" s="2"/>
    </row>
    <row r="7" spans="1:19" x14ac:dyDescent="0.4">
      <c r="B7">
        <v>1.181047626149168</v>
      </c>
      <c r="C7">
        <f t="shared" si="3"/>
        <v>5.7456408964092969</v>
      </c>
      <c r="F7">
        <v>-0.36668476869383354</v>
      </c>
      <c r="G7">
        <f t="shared" si="4"/>
        <v>5.4377779261079038</v>
      </c>
      <c r="H7">
        <f t="shared" si="0"/>
        <v>9.4779608482796443E-2</v>
      </c>
      <c r="J7">
        <f t="shared" si="1"/>
        <v>5.7456408964092969</v>
      </c>
      <c r="K7">
        <f t="shared" si="2"/>
        <v>2.1166683194204587</v>
      </c>
      <c r="L7">
        <f t="shared" si="5"/>
        <v>1.3451031815348289</v>
      </c>
      <c r="M7">
        <f t="shared" si="6"/>
        <v>2.5941715240280532</v>
      </c>
    </row>
    <row r="8" spans="1:19" x14ac:dyDescent="0.4">
      <c r="B8">
        <v>-1.6558634848625993</v>
      </c>
      <c r="C8">
        <f t="shared" si="3"/>
        <v>3.0678287840601897</v>
      </c>
      <c r="D8">
        <f>AVERAGE(C3:C8)</f>
        <v>4.6032586575210592</v>
      </c>
      <c r="F8">
        <v>2.3381993795683401E-2</v>
      </c>
      <c r="G8">
        <f t="shared" si="4"/>
        <v>5.7324892038215101</v>
      </c>
      <c r="H8">
        <f t="shared" si="0"/>
        <v>7.1004151526425758</v>
      </c>
      <c r="J8">
        <f t="shared" si="1"/>
        <v>3.0678287840601897</v>
      </c>
      <c r="K8">
        <f t="shared" si="2"/>
        <v>1.4955692515005183</v>
      </c>
      <c r="L8">
        <f t="shared" si="5"/>
        <v>-1.7792200690613051</v>
      </c>
      <c r="M8">
        <f t="shared" si="6"/>
        <v>-1.1306611213419797</v>
      </c>
      <c r="P8" t="s">
        <v>11</v>
      </c>
      <c r="R8" t="s">
        <v>12</v>
      </c>
      <c r="S8">
        <f>L2/K2</f>
        <v>0.41647845895909125</v>
      </c>
    </row>
    <row r="9" spans="1:19" x14ac:dyDescent="0.4">
      <c r="B9">
        <v>-0.36059348552662168</v>
      </c>
      <c r="C9">
        <f t="shared" si="3"/>
        <v>3.5597551496914352</v>
      </c>
      <c r="F9">
        <v>-0.23756290213620185</v>
      </c>
      <c r="G9">
        <f t="shared" si="4"/>
        <v>5.5942852066696522</v>
      </c>
      <c r="H9">
        <f t="shared" si="0"/>
        <v>4.1393125527477865</v>
      </c>
      <c r="J9">
        <f t="shared" si="1"/>
        <v>3.5597551496914352</v>
      </c>
      <c r="K9">
        <f t="shared" si="2"/>
        <v>0.53437316760362663</v>
      </c>
      <c r="L9">
        <f t="shared" si="5"/>
        <v>0.89397543495048948</v>
      </c>
      <c r="M9">
        <f t="shared" si="6"/>
        <v>-1.063527505340109</v>
      </c>
      <c r="R9" t="s">
        <v>10</v>
      </c>
      <c r="S9">
        <f>(K2*(1-S8^2))^0.5</f>
        <v>0.8535335342789836</v>
      </c>
    </row>
    <row r="10" spans="1:19" x14ac:dyDescent="0.4">
      <c r="B10">
        <v>-0.50138634992785769</v>
      </c>
      <c r="C10">
        <f t="shared" si="3"/>
        <v>3.5665401949795728</v>
      </c>
      <c r="F10">
        <v>-2.5211301090005436</v>
      </c>
      <c r="G10">
        <f t="shared" si="4"/>
        <v>3.2531590120495184</v>
      </c>
      <c r="H10">
        <f t="shared" si="0"/>
        <v>9.8207765814640191E-2</v>
      </c>
      <c r="J10">
        <f t="shared" si="1"/>
        <v>3.5665401949795728</v>
      </c>
      <c r="K10">
        <f t="shared" si="2"/>
        <v>0.52449935529448743</v>
      </c>
      <c r="L10">
        <f t="shared" si="5"/>
        <v>0.52941324302927595</v>
      </c>
      <c r="M10">
        <f t="shared" si="6"/>
        <v>0.88567776770690199</v>
      </c>
    </row>
    <row r="11" spans="1:19" x14ac:dyDescent="0.4">
      <c r="B11">
        <v>-1.154133877681125</v>
      </c>
      <c r="C11">
        <f t="shared" si="3"/>
        <v>2.9158281808127464</v>
      </c>
      <c r="F11">
        <v>-1.9831135387117522</v>
      </c>
      <c r="G11">
        <f t="shared" si="4"/>
        <v>2.8161469525741545</v>
      </c>
      <c r="H11">
        <f t="shared" si="0"/>
        <v>9.9363472631542587E-3</v>
      </c>
      <c r="J11">
        <f t="shared" si="1"/>
        <v>2.9158281808127464</v>
      </c>
      <c r="K11">
        <f t="shared" si="2"/>
        <v>1.890447055552636</v>
      </c>
      <c r="L11">
        <f t="shared" si="5"/>
        <v>0.99576014273303781</v>
      </c>
      <c r="M11">
        <f t="shared" si="6"/>
        <v>1.0050891409534835</v>
      </c>
    </row>
    <row r="12" spans="1:19" x14ac:dyDescent="0.4">
      <c r="B12">
        <v>8.7767918203437031E-2</v>
      </c>
      <c r="C12">
        <f t="shared" si="3"/>
        <v>3.962516372447261</v>
      </c>
      <c r="F12">
        <v>-0.57726117641517971</v>
      </c>
      <c r="G12">
        <f t="shared" si="4"/>
        <v>4.0399932057938894</v>
      </c>
      <c r="H12">
        <f t="shared" si="0"/>
        <v>6.0026597054212419E-3</v>
      </c>
      <c r="J12">
        <f t="shared" si="1"/>
        <v>3.962516372447261</v>
      </c>
      <c r="K12">
        <f t="shared" si="2"/>
        <v>0.10774615850813703</v>
      </c>
      <c r="L12">
        <f t="shared" si="5"/>
        <v>0.45131852177682141</v>
      </c>
      <c r="M12">
        <f t="shared" si="6"/>
        <v>0.23772419034035119</v>
      </c>
      <c r="P12" s="2"/>
      <c r="Q12" s="2"/>
      <c r="R12" s="2"/>
      <c r="S12" s="2"/>
    </row>
    <row r="13" spans="1:19" x14ac:dyDescent="0.4">
      <c r="B13">
        <v>-0.64420320859650759</v>
      </c>
      <c r="C13">
        <f t="shared" si="3"/>
        <v>3.5445517031376705</v>
      </c>
      <c r="F13">
        <v>-1.1723551564081109</v>
      </c>
      <c r="G13">
        <f t="shared" si="4"/>
        <v>3.9546048273447703</v>
      </c>
      <c r="H13">
        <f t="shared" si="0"/>
        <v>0.16814356467200314</v>
      </c>
      <c r="J13">
        <f t="shared" si="1"/>
        <v>3.5445517031376705</v>
      </c>
      <c r="K13">
        <f t="shared" si="2"/>
        <v>0.55683200431453028</v>
      </c>
      <c r="L13">
        <f t="shared" si="5"/>
        <v>0.24494184901579605</v>
      </c>
      <c r="M13">
        <f t="shared" si="6"/>
        <v>1.0259928961712534</v>
      </c>
      <c r="P13" s="2"/>
      <c r="Q13" s="2"/>
      <c r="R13" s="2"/>
      <c r="S13" s="2"/>
    </row>
    <row r="14" spans="1:19" x14ac:dyDescent="0.4">
      <c r="B14">
        <v>7.2083734709367367E-2</v>
      </c>
      <c r="C14">
        <f t="shared" si="3"/>
        <v>4.1354492456506682</v>
      </c>
      <c r="D14">
        <f>AVERAGE(C9:C14)</f>
        <v>3.614106807786559</v>
      </c>
      <c r="F14">
        <v>0.16682498319860004</v>
      </c>
      <c r="G14">
        <f t="shared" si="4"/>
        <v>5.2582225466819761</v>
      </c>
      <c r="H14">
        <f t="shared" si="0"/>
        <v>1.26061988550874</v>
      </c>
      <c r="J14">
        <f t="shared" si="1"/>
        <v>4.1354492456506682</v>
      </c>
      <c r="K14">
        <f t="shared" si="2"/>
        <v>2.4122508974319917E-2</v>
      </c>
      <c r="L14">
        <f t="shared" si="5"/>
        <v>0.11589730377047519</v>
      </c>
      <c r="M14">
        <f t="shared" si="6"/>
        <v>5.0981444424035613E-2</v>
      </c>
      <c r="P14" s="2"/>
      <c r="Q14" s="2"/>
      <c r="R14" s="2"/>
      <c r="S14" s="2"/>
    </row>
    <row r="15" spans="1:19" x14ac:dyDescent="0.4">
      <c r="B15">
        <v>-9.186578627066487E-2</v>
      </c>
      <c r="C15">
        <f t="shared" si="3"/>
        <v>4.1487689874245355</v>
      </c>
      <c r="F15">
        <v>0.82204631935723005</v>
      </c>
      <c r="G15">
        <f t="shared" si="4"/>
        <v>6.4563725816619311</v>
      </c>
      <c r="H15">
        <f t="shared" si="0"/>
        <v>5.325034348137347</v>
      </c>
      <c r="J15">
        <f t="shared" si="1"/>
        <v>4.1487689874245355</v>
      </c>
      <c r="K15">
        <f t="shared" si="2"/>
        <v>2.0162433711863305E-2</v>
      </c>
      <c r="L15">
        <f t="shared" si="5"/>
        <v>2.2053763582630358E-2</v>
      </c>
      <c r="M15">
        <f t="shared" si="6"/>
        <v>0.10595795569769974</v>
      </c>
    </row>
    <row r="16" spans="1:19" x14ac:dyDescent="0.4">
      <c r="B16">
        <v>-1.0268785439261083</v>
      </c>
      <c r="C16">
        <f t="shared" si="3"/>
        <v>3.2177521523012524</v>
      </c>
      <c r="F16">
        <v>-0.68368117470555245</v>
      </c>
      <c r="G16">
        <f t="shared" si="4"/>
        <v>5.4496487677693821</v>
      </c>
      <c r="H16">
        <f t="shared" si="0"/>
        <v>4.9813625021380927</v>
      </c>
      <c r="J16">
        <f t="shared" si="1"/>
        <v>3.2177521523012524</v>
      </c>
      <c r="K16">
        <f t="shared" si="2"/>
        <v>1.1513532926702505</v>
      </c>
      <c r="L16">
        <f t="shared" si="5"/>
        <v>0.15236168954956977</v>
      </c>
      <c r="M16">
        <f t="shared" si="6"/>
        <v>0.16665392325130216</v>
      </c>
    </row>
    <row r="17" spans="2:22" x14ac:dyDescent="0.4">
      <c r="B17">
        <v>-0.89853264724181992</v>
      </c>
      <c r="C17">
        <f t="shared" si="3"/>
        <v>3.0667929984485558</v>
      </c>
      <c r="F17">
        <v>-1.3923045873369153</v>
      </c>
      <c r="G17">
        <f t="shared" si="4"/>
        <v>4.321746572530631</v>
      </c>
      <c r="H17">
        <f t="shared" si="0"/>
        <v>1.5749084731013745</v>
      </c>
      <c r="J17">
        <f t="shared" si="1"/>
        <v>3.0667929984485558</v>
      </c>
      <c r="K17">
        <f t="shared" si="2"/>
        <v>1.4981037206602759</v>
      </c>
      <c r="L17">
        <f t="shared" si="5"/>
        <v>1.3133341735993023</v>
      </c>
      <c r="M17">
        <f t="shared" si="6"/>
        <v>0.17379705682579494</v>
      </c>
      <c r="P17" t="str">
        <f>IF(ABS(M2)&lt; 0.05,"MA","AR")</f>
        <v>AR</v>
      </c>
      <c r="V17" t="s">
        <v>13</v>
      </c>
    </row>
    <row r="18" spans="2:22" x14ac:dyDescent="0.4">
      <c r="B18">
        <v>0.38826571271802607</v>
      </c>
      <c r="C18">
        <f t="shared" si="3"/>
        <v>4.3083036122525931</v>
      </c>
      <c r="F18">
        <v>-0.86878781852459941</v>
      </c>
      <c r="G18">
        <f t="shared" si="4"/>
        <v>4.375516373213336</v>
      </c>
      <c r="H18">
        <f t="shared" si="0"/>
        <v>4.5175552359659667E-3</v>
      </c>
      <c r="J18">
        <f t="shared" si="1"/>
        <v>4.3083036122525931</v>
      </c>
      <c r="K18">
        <f t="shared" si="2"/>
        <v>3.0765651242054952E-4</v>
      </c>
      <c r="L18">
        <f t="shared" si="5"/>
        <v>-2.1468613507690467E-2</v>
      </c>
      <c r="M18">
        <f t="shared" si="6"/>
        <v>-1.8820768809664646E-2</v>
      </c>
    </row>
    <row r="19" spans="2:22" x14ac:dyDescent="0.4">
      <c r="B19">
        <v>-0.29158450900233551</v>
      </c>
      <c r="C19">
        <f t="shared" si="3"/>
        <v>4.0009065746734418</v>
      </c>
      <c r="F19">
        <v>-0.13921330609328833</v>
      </c>
      <c r="G19">
        <f t="shared" si="4"/>
        <v>5.1274848493715171</v>
      </c>
      <c r="H19">
        <f t="shared" si="0"/>
        <v>1.2691786090216919</v>
      </c>
      <c r="J19">
        <f t="shared" si="1"/>
        <v>4.0009065746734418</v>
      </c>
      <c r="K19">
        <f t="shared" si="2"/>
        <v>8.4017021054364482E-2</v>
      </c>
      <c r="L19">
        <f t="shared" si="5"/>
        <v>-5.0841305728265528E-3</v>
      </c>
      <c r="M19">
        <f t="shared" si="6"/>
        <v>0.35477628421349722</v>
      </c>
    </row>
    <row r="20" spans="2:22" x14ac:dyDescent="0.4">
      <c r="B20">
        <v>-2.8346864695764809E-3</v>
      </c>
      <c r="C20">
        <f t="shared" si="3"/>
        <v>4.1974372859324562</v>
      </c>
      <c r="D20">
        <f>AVERAGE(C15:C20)</f>
        <v>3.8233269351721386</v>
      </c>
      <c r="F20">
        <v>-1.5800747782008264E-2</v>
      </c>
      <c r="G20">
        <f t="shared" si="4"/>
        <v>5.5640760798189728</v>
      </c>
      <c r="H20">
        <f t="shared" si="0"/>
        <v>1.8677015929555927</v>
      </c>
      <c r="J20">
        <f t="shared" si="1"/>
        <v>4.1974372859324562</v>
      </c>
      <c r="K20">
        <f t="shared" si="2"/>
        <v>8.7097770466709763E-3</v>
      </c>
      <c r="L20">
        <f t="shared" si="5"/>
        <v>2.7051238816530675E-2</v>
      </c>
      <c r="M20">
        <f t="shared" si="6"/>
        <v>-1.6369543763157684E-3</v>
      </c>
    </row>
    <row r="21" spans="2:22" x14ac:dyDescent="0.4">
      <c r="B21">
        <v>3.5378706305200035E-2</v>
      </c>
      <c r="C21">
        <f t="shared" si="3"/>
        <v>4.2946098920849369</v>
      </c>
      <c r="F21">
        <v>1.8202145833489396</v>
      </c>
      <c r="G21">
        <f t="shared" si="4"/>
        <v>7.5819222538017312</v>
      </c>
      <c r="H21">
        <f t="shared" si="0"/>
        <v>10.806422563496048</v>
      </c>
      <c r="J21">
        <f t="shared" si="1"/>
        <v>4.2946098920849369</v>
      </c>
      <c r="K21">
        <f t="shared" si="2"/>
        <v>1.4794945790007365E-5</v>
      </c>
      <c r="L21">
        <f t="shared" si="5"/>
        <v>-3.5897169700207219E-4</v>
      </c>
      <c r="M21">
        <f t="shared" si="6"/>
        <v>-1.1149113291814869E-3</v>
      </c>
    </row>
    <row r="22" spans="2:22" x14ac:dyDescent="0.4">
      <c r="B22">
        <v>1.8383124006258211</v>
      </c>
      <c r="C22">
        <f t="shared" si="3"/>
        <v>6.1266953682513012</v>
      </c>
      <c r="F22">
        <v>-0.56309323976843573</v>
      </c>
      <c r="G22">
        <f t="shared" si="4"/>
        <v>6.0390038956411933</v>
      </c>
      <c r="H22">
        <f t="shared" si="0"/>
        <v>7.6897943685293041E-3</v>
      </c>
      <c r="J22">
        <f t="shared" si="1"/>
        <v>6.1266953682513012</v>
      </c>
      <c r="K22">
        <f t="shared" si="2"/>
        <v>3.3706459268711151</v>
      </c>
      <c r="L22">
        <f t="shared" si="5"/>
        <v>7.0617649185856701E-3</v>
      </c>
      <c r="M22">
        <f t="shared" si="6"/>
        <v>-0.17134052213740059</v>
      </c>
    </row>
    <row r="23" spans="2:22" x14ac:dyDescent="0.4">
      <c r="B23">
        <v>1.4441343025502866</v>
      </c>
      <c r="C23">
        <f t="shared" si="3"/>
        <v>6.2821429130256767</v>
      </c>
      <c r="F23">
        <v>-0.61718425202255189</v>
      </c>
      <c r="G23">
        <f t="shared" si="4"/>
        <v>5.3423206232806848</v>
      </c>
      <c r="H23">
        <f t="shared" si="0"/>
        <v>0.88326593630151962</v>
      </c>
      <c r="J23">
        <f t="shared" si="1"/>
        <v>6.2821429130256767</v>
      </c>
      <c r="K23">
        <f t="shared" si="2"/>
        <v>3.9655920772700664</v>
      </c>
      <c r="L23">
        <f t="shared" si="5"/>
        <v>3.6560370324824003</v>
      </c>
      <c r="M23">
        <f t="shared" si="6"/>
        <v>7.6596814430166301E-3</v>
      </c>
    </row>
    <row r="24" spans="2:22" x14ac:dyDescent="0.4">
      <c r="B24">
        <v>0.37961895347931623</v>
      </c>
      <c r="C24">
        <f t="shared" si="3"/>
        <v>5.2642618273870196</v>
      </c>
      <c r="F24">
        <v>-0.62992877073954867</v>
      </c>
      <c r="G24">
        <f t="shared" si="4"/>
        <v>5.0394225289084069</v>
      </c>
      <c r="H24">
        <f t="shared" si="0"/>
        <v>5.0552710140354701E-2</v>
      </c>
      <c r="J24">
        <f t="shared" si="1"/>
        <v>5.2642618273870196</v>
      </c>
      <c r="K24">
        <f t="shared" si="2"/>
        <v>0.94769904751608824</v>
      </c>
      <c r="L24">
        <f t="shared" si="5"/>
        <v>1.9386046101426118</v>
      </c>
      <c r="M24">
        <f t="shared" si="6"/>
        <v>1.7872766809897505</v>
      </c>
    </row>
    <row r="25" spans="2:22" x14ac:dyDescent="0.4">
      <c r="B25">
        <v>6.5289000466478578E-2</v>
      </c>
      <c r="C25">
        <f t="shared" si="3"/>
        <v>4.6445675486825841</v>
      </c>
      <c r="D25">
        <f>AVERAGE(C20:C25)</f>
        <v>5.1349524725606628</v>
      </c>
      <c r="F25">
        <v>-0.72684593086562077</v>
      </c>
      <c r="G25">
        <f t="shared" si="4"/>
        <v>4.8163548372165224</v>
      </c>
      <c r="H25">
        <f t="shared" si="0"/>
        <v>2.9510872501842537E-2</v>
      </c>
      <c r="J25">
        <f t="shared" si="1"/>
        <v>4.6445675486825841</v>
      </c>
      <c r="K25">
        <f t="shared" si="2"/>
        <v>0.12517732452270344</v>
      </c>
      <c r="L25">
        <f t="shared" si="5"/>
        <v>0.34442768648989058</v>
      </c>
      <c r="M25">
        <f t="shared" si="6"/>
        <v>0.70455816394467874</v>
      </c>
    </row>
    <row r="26" spans="2:22" x14ac:dyDescent="0.4">
      <c r="B26">
        <v>5.865773155758762E-2</v>
      </c>
      <c r="C26">
        <f t="shared" si="3"/>
        <v>4.4520279961623634</v>
      </c>
      <c r="F26">
        <v>0.32104145682745105</v>
      </c>
      <c r="G26">
        <f t="shared" si="4"/>
        <v>5.7713393364301959</v>
      </c>
      <c r="H26">
        <f t="shared" si="0"/>
        <v>1.7405824125593043</v>
      </c>
      <c r="J26">
        <f t="shared" si="1"/>
        <v>4.4520279961623634</v>
      </c>
      <c r="K26">
        <f t="shared" si="2"/>
        <v>2.6006246682886466E-2</v>
      </c>
      <c r="L26">
        <f t="shared" si="5"/>
        <v>5.7056045960451544E-2</v>
      </c>
      <c r="M26">
        <f t="shared" si="6"/>
        <v>0.1569907488065457</v>
      </c>
    </row>
    <row r="27" spans="2:22" x14ac:dyDescent="0.4">
      <c r="B27">
        <v>-0.54835075280377954</v>
      </c>
      <c r="C27">
        <f t="shared" si="3"/>
        <v>3.7872576460449299</v>
      </c>
      <c r="F27">
        <v>-1.4439501174068794</v>
      </c>
      <c r="G27">
        <f t="shared" si="4"/>
        <v>4.404078234758197</v>
      </c>
      <c r="H27">
        <f t="shared" si="0"/>
        <v>0.38046763866058148</v>
      </c>
      <c r="J27">
        <f t="shared" si="1"/>
        <v>3.7872576460449299</v>
      </c>
      <c r="K27">
        <f t="shared" si="2"/>
        <v>0.25351811699058718</v>
      </c>
      <c r="L27">
        <f t="shared" si="5"/>
        <v>-8.1197627360890784E-2</v>
      </c>
      <c r="M27">
        <f t="shared" si="6"/>
        <v>-0.17814241382364682</v>
      </c>
    </row>
    <row r="28" spans="2:22" x14ac:dyDescent="0.4">
      <c r="B28">
        <v>0.25388508665849469</v>
      </c>
      <c r="C28">
        <f t="shared" si="3"/>
        <v>4.3900623804719734</v>
      </c>
      <c r="F28">
        <v>-1.1131046397091999</v>
      </c>
      <c r="G28">
        <f t="shared" si="4"/>
        <v>4.1654889158368125</v>
      </c>
      <c r="H28">
        <f t="shared" si="0"/>
        <v>5.0433241018239872E-2</v>
      </c>
      <c r="J28">
        <f t="shared" si="1"/>
        <v>4.3900623804719734</v>
      </c>
      <c r="K28">
        <f t="shared" si="2"/>
        <v>9.8602731803597802E-3</v>
      </c>
      <c r="L28">
        <f t="shared" si="5"/>
        <v>-4.9997578838355761E-2</v>
      </c>
      <c r="M28">
        <f t="shared" si="6"/>
        <v>1.6013391167678564E-2</v>
      </c>
    </row>
    <row r="29" spans="2:22" x14ac:dyDescent="0.4">
      <c r="B29">
        <v>-0.27021594692013207</v>
      </c>
      <c r="C29">
        <f t="shared" si="3"/>
        <v>4.0468027672214602</v>
      </c>
      <c r="F29">
        <v>0.66455457231907711</v>
      </c>
      <c r="G29">
        <f t="shared" si="4"/>
        <v>5.8437808159966123</v>
      </c>
      <c r="H29">
        <f t="shared" si="0"/>
        <v>3.2291301077797527</v>
      </c>
      <c r="J29">
        <f t="shared" si="1"/>
        <v>4.0468027672214602</v>
      </c>
      <c r="K29">
        <f t="shared" si="2"/>
        <v>5.9516825582583782E-2</v>
      </c>
      <c r="L29">
        <f t="shared" si="5"/>
        <v>-2.4225031662974184E-2</v>
      </c>
      <c r="M29">
        <f t="shared" si="6"/>
        <v>0.12283563632331558</v>
      </c>
    </row>
    <row r="30" spans="2:22" x14ac:dyDescent="0.4">
      <c r="B30">
        <v>-0.99228973657760688</v>
      </c>
      <c r="C30">
        <f t="shared" si="3"/>
        <v>3.2217510935888307</v>
      </c>
      <c r="D30">
        <f>AVERAGE(C25:C30)</f>
        <v>4.0904115720286907</v>
      </c>
      <c r="F30">
        <v>-0.16047299554554922</v>
      </c>
      <c r="G30">
        <f t="shared" si="4"/>
        <v>5.7177256723940646</v>
      </c>
      <c r="H30">
        <f t="shared" si="0"/>
        <v>6.2298890980419648</v>
      </c>
      <c r="J30">
        <f t="shared" si="1"/>
        <v>3.2217510935888307</v>
      </c>
      <c r="K30">
        <f t="shared" si="2"/>
        <v>1.1427874656631614</v>
      </c>
      <c r="L30">
        <f t="shared" si="5"/>
        <v>0.26079701354087115</v>
      </c>
      <c r="M30">
        <f t="shared" si="6"/>
        <v>-0.10615176210751187</v>
      </c>
    </row>
    <row r="31" spans="2:22" x14ac:dyDescent="0.4">
      <c r="B31">
        <v>-0.85599070863770754</v>
      </c>
      <c r="C31">
        <f t="shared" si="3"/>
        <v>3.1105346194389418</v>
      </c>
      <c r="F31">
        <v>5.2725231462279448E-2</v>
      </c>
      <c r="G31">
        <f t="shared" si="4"/>
        <v>5.8784246474504371</v>
      </c>
      <c r="H31">
        <f t="shared" si="0"/>
        <v>7.6612152071654762</v>
      </c>
      <c r="J31">
        <f t="shared" si="1"/>
        <v>3.1105346194389418</v>
      </c>
      <c r="K31">
        <f t="shared" si="2"/>
        <v>1.3929401449330185</v>
      </c>
      <c r="L31">
        <f t="shared" si="5"/>
        <v>1.2616792532369234</v>
      </c>
      <c r="M31">
        <f t="shared" si="6"/>
        <v>0.28792946298174737</v>
      </c>
    </row>
    <row r="32" spans="2:22" x14ac:dyDescent="0.4">
      <c r="B32">
        <v>0.59156703180689618</v>
      </c>
      <c r="C32">
        <f t="shared" si="3"/>
        <v>4.5247274176385783</v>
      </c>
      <c r="F32">
        <v>0.99173764713241586</v>
      </c>
      <c r="G32">
        <f t="shared" si="4"/>
        <v>6.884364724608357</v>
      </c>
      <c r="H32">
        <f t="shared" si="0"/>
        <v>5.5678882204435896</v>
      </c>
      <c r="J32">
        <f t="shared" si="1"/>
        <v>4.5247274176385783</v>
      </c>
      <c r="K32">
        <f t="shared" si="2"/>
        <v>5.4739127756595493E-2</v>
      </c>
      <c r="L32">
        <f t="shared" si="5"/>
        <v>-0.27613099889505188</v>
      </c>
      <c r="M32">
        <f t="shared" si="6"/>
        <v>-0.25011035380721802</v>
      </c>
    </row>
    <row r="33" spans="1:13" x14ac:dyDescent="0.4">
      <c r="B33">
        <v>-0.40777428095835194</v>
      </c>
      <c r="C33">
        <f t="shared" si="3"/>
        <v>3.949643944333221</v>
      </c>
      <c r="F33">
        <v>0.36356545789050082</v>
      </c>
      <c r="G33">
        <f t="shared" si="4"/>
        <v>6.6751449085063621</v>
      </c>
      <c r="H33">
        <f t="shared" si="0"/>
        <v>7.4283555057087218</v>
      </c>
      <c r="J33">
        <f t="shared" si="1"/>
        <v>3.949643944333221</v>
      </c>
      <c r="K33">
        <f t="shared" si="2"/>
        <v>0.11636253230457928</v>
      </c>
      <c r="L33">
        <f t="shared" si="5"/>
        <v>-7.9809670603889452E-2</v>
      </c>
      <c r="M33">
        <f t="shared" si="6"/>
        <v>0.40259910905653246</v>
      </c>
    </row>
    <row r="34" spans="1:13" x14ac:dyDescent="0.4">
      <c r="B34">
        <v>1.0842611977972367</v>
      </c>
      <c r="C34">
        <f t="shared" si="3"/>
        <v>5.269154381097203</v>
      </c>
      <c r="F34">
        <v>-0.39230769920691899</v>
      </c>
      <c r="G34">
        <f t="shared" si="4"/>
        <v>5.8321362048150789</v>
      </c>
      <c r="H34">
        <f t="shared" si="0"/>
        <v>0.31694853383670546</v>
      </c>
      <c r="J34">
        <f t="shared" si="1"/>
        <v>5.269154381097203</v>
      </c>
      <c r="K34">
        <f t="shared" si="2"/>
        <v>0.95724877057677094</v>
      </c>
      <c r="L34">
        <f t="shared" si="5"/>
        <v>-0.33374824492386224</v>
      </c>
      <c r="M34">
        <f t="shared" si="6"/>
        <v>0.22890819720456895</v>
      </c>
    </row>
    <row r="35" spans="1:13" x14ac:dyDescent="0.4">
      <c r="B35">
        <v>-0.83777287641621134</v>
      </c>
      <c r="C35">
        <f t="shared" si="3"/>
        <v>3.74297343791295</v>
      </c>
      <c r="F35">
        <v>0.16078744036471043</v>
      </c>
      <c r="G35">
        <f t="shared" si="4"/>
        <v>6.0341363785842601</v>
      </c>
      <c r="H35">
        <f t="shared" si="0"/>
        <v>5.249427620705605</v>
      </c>
      <c r="J35">
        <f t="shared" si="1"/>
        <v>3.74297343791295</v>
      </c>
      <c r="K35">
        <f t="shared" si="2"/>
        <v>0.3000739216843209</v>
      </c>
      <c r="L35">
        <f t="shared" si="5"/>
        <v>-0.53595278953884218</v>
      </c>
      <c r="M35">
        <f t="shared" si="6"/>
        <v>0.18686187788244446</v>
      </c>
    </row>
    <row r="36" spans="1:13" x14ac:dyDescent="0.4">
      <c r="B36">
        <v>0.95119644787972912</v>
      </c>
      <c r="C36">
        <f t="shared" si="3"/>
        <v>5.0740884792536143</v>
      </c>
      <c r="D36">
        <f>AVERAGE(C31:C36)</f>
        <v>4.2785203799457516</v>
      </c>
      <c r="F36">
        <v>0.27254137764171671</v>
      </c>
      <c r="G36">
        <f t="shared" si="4"/>
        <v>6.2300190369421244</v>
      </c>
      <c r="H36">
        <f t="shared" si="0"/>
        <v>1.3361754541980702</v>
      </c>
      <c r="J36">
        <f t="shared" si="1"/>
        <v>5.0740884792536143</v>
      </c>
      <c r="K36">
        <f t="shared" si="2"/>
        <v>0.61359806664678318</v>
      </c>
      <c r="L36">
        <f t="shared" si="5"/>
        <v>-0.42909763247612714</v>
      </c>
      <c r="M36">
        <f t="shared" si="6"/>
        <v>0.76639806558075074</v>
      </c>
    </row>
    <row r="37" spans="1:13" x14ac:dyDescent="0.4">
      <c r="B37">
        <v>1.2290388683923767</v>
      </c>
      <c r="C37">
        <f t="shared" si="3"/>
        <v>5.7512654121684612</v>
      </c>
      <c r="F37">
        <v>4.6103906487902517E-2</v>
      </c>
      <c r="G37">
        <f t="shared" si="4"/>
        <v>6.0851624734780039</v>
      </c>
      <c r="H37">
        <f t="shared" si="0"/>
        <v>0.1114872475511485</v>
      </c>
      <c r="J37">
        <f t="shared" si="1"/>
        <v>5.7512654121684612</v>
      </c>
      <c r="K37">
        <f t="shared" si="2"/>
        <v>2.1330659165980128</v>
      </c>
      <c r="L37">
        <f t="shared" si="5"/>
        <v>1.1440476923864185</v>
      </c>
      <c r="M37">
        <f t="shared" si="6"/>
        <v>-0.8000484077883826</v>
      </c>
    </row>
    <row r="39" spans="1:13" x14ac:dyDescent="0.4">
      <c r="B39" s="2">
        <f ca="1">_xlfn.NORM.INV(RAND(),0,1)</f>
        <v>4.417975615762066E-2</v>
      </c>
    </row>
    <row r="40" spans="1:13" x14ac:dyDescent="0.4">
      <c r="A40" t="s">
        <v>14</v>
      </c>
      <c r="B40">
        <v>0.3</v>
      </c>
    </row>
    <row r="41" spans="1:13" x14ac:dyDescent="0.4">
      <c r="C41">
        <f>C3</f>
        <v>3.1394068352875011</v>
      </c>
    </row>
    <row r="42" spans="1:13" x14ac:dyDescent="0.4">
      <c r="C42">
        <f t="shared" ref="C42:C74" si="7">$B$40*C4+(1-$B$40)*C41</f>
        <v>3.5108393104042523</v>
      </c>
    </row>
    <row r="43" spans="1:13" x14ac:dyDescent="0.4">
      <c r="C43">
        <f t="shared" si="7"/>
        <v>4.2797423501306548</v>
      </c>
    </row>
    <row r="44" spans="1:13" x14ac:dyDescent="0.4">
      <c r="C44">
        <f t="shared" si="7"/>
        <v>4.5604129153515869</v>
      </c>
    </row>
    <row r="45" spans="1:13" x14ac:dyDescent="0.4">
      <c r="C45">
        <f t="shared" si="7"/>
        <v>4.9159813096688998</v>
      </c>
    </row>
    <row r="46" spans="1:13" x14ac:dyDescent="0.4">
      <c r="C46">
        <f t="shared" si="7"/>
        <v>4.3615355519862868</v>
      </c>
    </row>
    <row r="47" spans="1:13" x14ac:dyDescent="0.4">
      <c r="C47">
        <f t="shared" si="7"/>
        <v>4.1210014312978309</v>
      </c>
    </row>
    <row r="48" spans="1:13" x14ac:dyDescent="0.4">
      <c r="C48">
        <f t="shared" si="7"/>
        <v>3.9546630604023534</v>
      </c>
    </row>
    <row r="49" spans="3:3" x14ac:dyDescent="0.4">
      <c r="C49">
        <f t="shared" si="7"/>
        <v>3.6430125965254709</v>
      </c>
    </row>
    <row r="50" spans="3:3" x14ac:dyDescent="0.4">
      <c r="C50">
        <f t="shared" si="7"/>
        <v>3.7388637293020079</v>
      </c>
    </row>
    <row r="51" spans="3:3" x14ac:dyDescent="0.4">
      <c r="C51">
        <f t="shared" si="7"/>
        <v>3.6805701214527069</v>
      </c>
    </row>
    <row r="52" spans="3:3" x14ac:dyDescent="0.4">
      <c r="C52">
        <f t="shared" si="7"/>
        <v>3.8170338587120951</v>
      </c>
    </row>
    <row r="53" spans="3:3" x14ac:dyDescent="0.4">
      <c r="C53">
        <f t="shared" si="7"/>
        <v>3.916554397325827</v>
      </c>
    </row>
    <row r="54" spans="3:3" x14ac:dyDescent="0.4">
      <c r="C54">
        <f t="shared" si="7"/>
        <v>3.7069137238184546</v>
      </c>
    </row>
    <row r="55" spans="3:3" x14ac:dyDescent="0.4">
      <c r="C55">
        <f t="shared" si="7"/>
        <v>3.5148775062074846</v>
      </c>
    </row>
    <row r="56" spans="3:3" x14ac:dyDescent="0.4">
      <c r="C56">
        <f t="shared" si="7"/>
        <v>3.7529053380210171</v>
      </c>
    </row>
    <row r="57" spans="3:3" x14ac:dyDescent="0.4">
      <c r="C57">
        <f t="shared" si="7"/>
        <v>3.8273057090167444</v>
      </c>
    </row>
    <row r="58" spans="3:3" x14ac:dyDescent="0.4">
      <c r="C58">
        <f t="shared" si="7"/>
        <v>3.9383451820914575</v>
      </c>
    </row>
    <row r="59" spans="3:3" x14ac:dyDescent="0.4">
      <c r="C59">
        <f t="shared" si="7"/>
        <v>4.0452245950895005</v>
      </c>
    </row>
    <row r="60" spans="3:3" x14ac:dyDescent="0.4">
      <c r="C60">
        <f t="shared" si="7"/>
        <v>4.6696658270380409</v>
      </c>
    </row>
    <row r="61" spans="3:3" x14ac:dyDescent="0.4">
      <c r="C61">
        <f t="shared" si="7"/>
        <v>5.1534089528343312</v>
      </c>
    </row>
    <row r="62" spans="3:3" x14ac:dyDescent="0.4">
      <c r="C62">
        <f t="shared" si="7"/>
        <v>5.1866648152001371</v>
      </c>
    </row>
    <row r="63" spans="3:3" x14ac:dyDescent="0.4">
      <c r="C63">
        <f t="shared" si="7"/>
        <v>5.0240356352448705</v>
      </c>
    </row>
    <row r="64" spans="3:3" x14ac:dyDescent="0.4">
      <c r="C64">
        <f t="shared" si="7"/>
        <v>4.8524333435201186</v>
      </c>
    </row>
    <row r="65" spans="3:3" x14ac:dyDescent="0.4">
      <c r="C65">
        <f t="shared" si="7"/>
        <v>4.5328806342775616</v>
      </c>
    </row>
    <row r="66" spans="3:3" x14ac:dyDescent="0.4">
      <c r="C66">
        <f t="shared" si="7"/>
        <v>4.4900351581358846</v>
      </c>
    </row>
    <row r="67" spans="3:3" x14ac:dyDescent="0.4">
      <c r="C67">
        <f t="shared" si="7"/>
        <v>4.3570654408615574</v>
      </c>
    </row>
    <row r="68" spans="3:3" x14ac:dyDescent="0.4">
      <c r="C68">
        <f t="shared" si="7"/>
        <v>4.0164711366797388</v>
      </c>
    </row>
    <row r="69" spans="3:3" x14ac:dyDescent="0.4">
      <c r="C69">
        <f t="shared" si="7"/>
        <v>3.7446901815074995</v>
      </c>
    </row>
    <row r="70" spans="3:3" x14ac:dyDescent="0.4">
      <c r="C70">
        <f t="shared" si="7"/>
        <v>3.9787013523468229</v>
      </c>
    </row>
    <row r="71" spans="3:3" x14ac:dyDescent="0.4">
      <c r="C71">
        <f t="shared" si="7"/>
        <v>3.9699841299427421</v>
      </c>
    </row>
    <row r="72" spans="3:3" x14ac:dyDescent="0.4">
      <c r="C72">
        <f t="shared" si="7"/>
        <v>4.3597352052890805</v>
      </c>
    </row>
    <row r="73" spans="3:3" x14ac:dyDescent="0.4">
      <c r="C73">
        <f t="shared" si="7"/>
        <v>4.1747066750762407</v>
      </c>
    </row>
    <row r="74" spans="3:3" x14ac:dyDescent="0.4">
      <c r="C74">
        <f t="shared" si="7"/>
        <v>4.444521216329453</v>
      </c>
    </row>
  </sheetData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97D4-D035-4C4C-B6A8-93DC6C58A0CB}">
  <dimension ref="A1:V74"/>
  <sheetViews>
    <sheetView showGridLines="0" showRowColHeaders="0" tabSelected="1" zoomScale="80" zoomScaleNormal="80" workbookViewId="0">
      <selection activeCell="H65" sqref="H65"/>
    </sheetView>
  </sheetViews>
  <sheetFormatPr baseColWidth="10" defaultRowHeight="14.6" x14ac:dyDescent="0.4"/>
  <cols>
    <col min="15" max="15" width="0" hidden="1" customWidth="1"/>
  </cols>
  <sheetData>
    <row r="1" spans="1:19" x14ac:dyDescent="0.4">
      <c r="A1" t="s">
        <v>15</v>
      </c>
      <c r="J1" t="s">
        <v>1</v>
      </c>
      <c r="K1" t="s">
        <v>2</v>
      </c>
      <c r="L1" t="s">
        <v>3</v>
      </c>
      <c r="M1" t="s">
        <v>4</v>
      </c>
    </row>
    <row r="2" spans="1:19" x14ac:dyDescent="0.4">
      <c r="B2" t="s">
        <v>5</v>
      </c>
      <c r="C2" t="s">
        <v>6</v>
      </c>
      <c r="G2" t="s">
        <v>7</v>
      </c>
      <c r="H2">
        <f>SUM(H3:H37)</f>
        <v>1894557468.3228621</v>
      </c>
      <c r="I2">
        <f>COUNT(J3:J37)</f>
        <v>35</v>
      </c>
      <c r="J2" s="1">
        <f>AVERAGE(J3:J37)</f>
        <v>281040.61652067874</v>
      </c>
      <c r="K2" s="1">
        <f>SUM(K3:K37)/I2</f>
        <v>58609060.213501491</v>
      </c>
      <c r="L2" s="1">
        <f>SUM(L4:L37)/I2</f>
        <v>5360660.5738389613</v>
      </c>
      <c r="M2" s="1">
        <f>SUM(M4:M37)/I2</f>
        <v>-4843577.6472860724</v>
      </c>
      <c r="P2" t="s">
        <v>8</v>
      </c>
      <c r="Q2">
        <f>L2/K2</f>
        <v>9.1464707919067634E-2</v>
      </c>
    </row>
    <row r="3" spans="1:19" x14ac:dyDescent="0.4">
      <c r="A3">
        <v>200000</v>
      </c>
      <c r="B3">
        <v>50690.082221564997</v>
      </c>
      <c r="C3">
        <f>A3+B3</f>
        <v>250690.08222156501</v>
      </c>
      <c r="E3">
        <v>222010.76130342801</v>
      </c>
      <c r="F3">
        <v>48084.2656764196</v>
      </c>
      <c r="G3">
        <f>A3+F3</f>
        <v>248084.2656764196</v>
      </c>
      <c r="H3">
        <f>(G3-C3)^2</f>
        <v>6790279.8669535685</v>
      </c>
      <c r="J3">
        <f>C3</f>
        <v>250690.08222156501</v>
      </c>
      <c r="K3">
        <f>(J3-$J$2)^2</f>
        <v>921154932.24167895</v>
      </c>
      <c r="P3" t="s">
        <v>9</v>
      </c>
      <c r="Q3">
        <f>M2/K2</f>
        <v>-8.2642131261648863E-2</v>
      </c>
    </row>
    <row r="4" spans="1:19" x14ac:dyDescent="0.4">
      <c r="A4">
        <v>0.6</v>
      </c>
      <c r="B4">
        <v>51200.091901195403</v>
      </c>
      <c r="C4">
        <f>$A$3+$A$4*B3+B4</f>
        <v>281614.14123413438</v>
      </c>
      <c r="E4">
        <v>260686.655136713</v>
      </c>
      <c r="F4">
        <v>50337.687585528503</v>
      </c>
      <c r="G4">
        <f>$A$3+$A$4*F3+F4</f>
        <v>279188.24699138023</v>
      </c>
      <c r="H4">
        <f t="shared" ref="H4:H37" si="0">(G4-C4)^2</f>
        <v>5884962.8770277202</v>
      </c>
      <c r="J4">
        <f t="shared" ref="J4:J37" si="1">C4</f>
        <v>281614.14123413438</v>
      </c>
      <c r="K4">
        <f t="shared" ref="K4:K37" si="2">(J4-$J$2)^2</f>
        <v>328930.59694437531</v>
      </c>
      <c r="L4">
        <f>(J4-$J$2)*(J3-$J$2)</f>
        <v>-17406781.487124812</v>
      </c>
    </row>
    <row r="5" spans="1:19" x14ac:dyDescent="0.4">
      <c r="B5">
        <v>51485.826505546604</v>
      </c>
      <c r="C5">
        <f t="shared" ref="C5:C37" si="3">$A$3+$A$4*B4+B5</f>
        <v>282205.88164626388</v>
      </c>
      <c r="E5">
        <v>257061.06342624201</v>
      </c>
      <c r="F5">
        <v>47186.702739120097</v>
      </c>
      <c r="G5">
        <f t="shared" ref="G5:G37" si="4">$A$3+$A$4*F4+F5</f>
        <v>277389.3152904372</v>
      </c>
      <c r="H5">
        <f t="shared" si="0"/>
        <v>23199311.460081529</v>
      </c>
      <c r="J5">
        <f t="shared" si="1"/>
        <v>282205.88164626388</v>
      </c>
      <c r="K5">
        <f t="shared" si="2"/>
        <v>1357842.8129049472</v>
      </c>
      <c r="L5">
        <f t="shared" ref="L5:L37" si="5">(J5-$J$2)*(J4-$J$2)</f>
        <v>668308.34725106787</v>
      </c>
      <c r="M5">
        <f>(J5-$J$2)*(J3-$J$2)</f>
        <v>-35366419.161632791</v>
      </c>
      <c r="P5" t="s">
        <v>16</v>
      </c>
      <c r="R5" t="s">
        <v>17</v>
      </c>
      <c r="S5">
        <f>(1-(1-4*Q2^2)^0.5)/(2*Q2)</f>
        <v>9.2242959494323484E-2</v>
      </c>
    </row>
    <row r="6" spans="1:19" x14ac:dyDescent="0.4">
      <c r="B6">
        <v>44250.740144330397</v>
      </c>
      <c r="C6">
        <f t="shared" si="3"/>
        <v>275142.23604765837</v>
      </c>
      <c r="E6">
        <v>237306.32898172099</v>
      </c>
      <c r="F6">
        <v>49683.414568189401</v>
      </c>
      <c r="G6">
        <f t="shared" si="4"/>
        <v>277995.43621166144</v>
      </c>
      <c r="H6">
        <f t="shared" si="0"/>
        <v>8140751.1758671161</v>
      </c>
      <c r="J6">
        <f t="shared" si="1"/>
        <v>275142.23604765837</v>
      </c>
      <c r="K6">
        <f t="shared" si="2"/>
        <v>34790892.204508007</v>
      </c>
      <c r="L6">
        <f t="shared" si="5"/>
        <v>-6873177.0626430064</v>
      </c>
      <c r="M6">
        <f t="shared" ref="M6:M37" si="6">(J6-$J$2)*(J4-$J$2)</f>
        <v>-3382866.9706413569</v>
      </c>
      <c r="R6" t="s">
        <v>10</v>
      </c>
      <c r="S6">
        <f>SQRT(K2/(1+S5^2))</f>
        <v>7623.291744209062</v>
      </c>
    </row>
    <row r="7" spans="1:19" x14ac:dyDescent="0.4">
      <c r="B7">
        <v>50769.971902127698</v>
      </c>
      <c r="C7">
        <f t="shared" si="3"/>
        <v>277320.41598872596</v>
      </c>
      <c r="E7">
        <v>215377.358103095</v>
      </c>
      <c r="F7">
        <v>48837.970025287199</v>
      </c>
      <c r="G7">
        <f t="shared" si="4"/>
        <v>278648.01876620081</v>
      </c>
      <c r="H7">
        <f t="shared" si="0"/>
        <v>1762529.1347589383</v>
      </c>
      <c r="J7">
        <f t="shared" si="1"/>
        <v>277320.41598872596</v>
      </c>
      <c r="K7">
        <f t="shared" si="2"/>
        <v>13839891.997941758</v>
      </c>
      <c r="L7">
        <f t="shared" si="5"/>
        <v>21943158.17339028</v>
      </c>
      <c r="M7">
        <f t="shared" si="6"/>
        <v>-4335019.9400678547</v>
      </c>
    </row>
    <row r="8" spans="1:19" x14ac:dyDescent="0.4">
      <c r="B8">
        <v>54305.645049356302</v>
      </c>
      <c r="C8">
        <f t="shared" si="3"/>
        <v>284767.62819063291</v>
      </c>
      <c r="D8">
        <f>AVERAGE(C3:C8)</f>
        <v>275290.06422149675</v>
      </c>
      <c r="E8">
        <v>247429.665748956</v>
      </c>
      <c r="F8">
        <v>52121.049989655701</v>
      </c>
      <c r="G8">
        <f t="shared" si="4"/>
        <v>281423.83200482803</v>
      </c>
      <c r="H8">
        <f t="shared" si="0"/>
        <v>11180972.932203265</v>
      </c>
      <c r="J8">
        <f t="shared" si="1"/>
        <v>284767.62819063291</v>
      </c>
      <c r="K8">
        <f t="shared" si="2"/>
        <v>13890615.98797456</v>
      </c>
      <c r="L8">
        <f t="shared" si="5"/>
        <v>-13865230.797157723</v>
      </c>
      <c r="M8">
        <f t="shared" si="6"/>
        <v>-21983332.856776707</v>
      </c>
    </row>
    <row r="9" spans="1:19" x14ac:dyDescent="0.4">
      <c r="B9">
        <v>39826.662713483602</v>
      </c>
      <c r="C9">
        <f t="shared" si="3"/>
        <v>272410.04974309739</v>
      </c>
      <c r="E9">
        <v>279715.46782824298</v>
      </c>
      <c r="F9">
        <v>48119.9192257264</v>
      </c>
      <c r="G9">
        <f t="shared" si="4"/>
        <v>279392.54921951983</v>
      </c>
      <c r="H9">
        <f t="shared" si="0"/>
        <v>48755298.938239641</v>
      </c>
      <c r="J9">
        <f t="shared" si="1"/>
        <v>272410.04974309739</v>
      </c>
      <c r="K9">
        <f t="shared" si="2"/>
        <v>74486682.90229091</v>
      </c>
      <c r="L9">
        <f t="shared" si="5"/>
        <v>-32166223.098364431</v>
      </c>
      <c r="M9">
        <f t="shared" si="6"/>
        <v>32107439.117012139</v>
      </c>
    </row>
    <row r="10" spans="1:19" x14ac:dyDescent="0.4">
      <c r="B10">
        <v>55545.124029077902</v>
      </c>
      <c r="C10">
        <f t="shared" si="3"/>
        <v>279441.12165716803</v>
      </c>
      <c r="E10">
        <v>229269.08659625999</v>
      </c>
      <c r="F10">
        <v>59092.0277558292</v>
      </c>
      <c r="G10">
        <f t="shared" si="4"/>
        <v>287963.97929126502</v>
      </c>
      <c r="H10">
        <f t="shared" si="0"/>
        <v>72639102.251085311</v>
      </c>
      <c r="J10">
        <f t="shared" si="1"/>
        <v>279441.12165716803</v>
      </c>
      <c r="K10">
        <f t="shared" si="2"/>
        <v>2558383.8183971574</v>
      </c>
      <c r="L10">
        <f t="shared" si="5"/>
        <v>13804547.229927583</v>
      </c>
      <c r="M10">
        <f t="shared" si="6"/>
        <v>-5961336.0223361813</v>
      </c>
    </row>
    <row r="11" spans="1:19" x14ac:dyDescent="0.4">
      <c r="B11">
        <v>60907.218788298698</v>
      </c>
      <c r="C11">
        <f t="shared" si="3"/>
        <v>294234.29320574546</v>
      </c>
      <c r="E11">
        <v>199386.97246456699</v>
      </c>
      <c r="F11">
        <v>49252.839210435799</v>
      </c>
      <c r="G11">
        <f t="shared" si="4"/>
        <v>284708.05586393329</v>
      </c>
      <c r="H11">
        <f t="shared" si="0"/>
        <v>90749197.892536625</v>
      </c>
      <c r="J11">
        <f t="shared" si="1"/>
        <v>294234.29320574546</v>
      </c>
      <c r="K11">
        <f t="shared" si="2"/>
        <v>174073104.47007313</v>
      </c>
      <c r="L11">
        <f t="shared" si="5"/>
        <v>-21103218.08858528</v>
      </c>
      <c r="M11">
        <f t="shared" si="6"/>
        <v>-113868907.67228645</v>
      </c>
    </row>
    <row r="12" spans="1:19" x14ac:dyDescent="0.4">
      <c r="B12">
        <v>49588.581013049501</v>
      </c>
      <c r="C12">
        <f t="shared" si="3"/>
        <v>286132.91228602873</v>
      </c>
      <c r="E12">
        <v>248944.93438497299</v>
      </c>
      <c r="F12">
        <v>52596.8604189896</v>
      </c>
      <c r="G12">
        <f t="shared" si="4"/>
        <v>282148.56394525105</v>
      </c>
      <c r="H12">
        <f t="shared" si="0"/>
        <v>15875031.700657854</v>
      </c>
      <c r="J12">
        <f t="shared" si="1"/>
        <v>286132.91228602873</v>
      </c>
      <c r="K12">
        <f t="shared" si="2"/>
        <v>25931476.161801446</v>
      </c>
      <c r="L12">
        <f t="shared" si="5"/>
        <v>67186103.91276215</v>
      </c>
      <c r="M12">
        <f t="shared" si="6"/>
        <v>-8145100.9201546703</v>
      </c>
      <c r="P12" s="2"/>
      <c r="Q12" s="2"/>
      <c r="R12" s="2"/>
      <c r="S12" s="2"/>
    </row>
    <row r="13" spans="1:19" x14ac:dyDescent="0.4">
      <c r="B13">
        <v>46370.112929895004</v>
      </c>
      <c r="C13">
        <f t="shared" si="3"/>
        <v>276123.2615377247</v>
      </c>
      <c r="E13">
        <v>205085.69522990001</v>
      </c>
      <c r="F13">
        <v>51590.516857993702</v>
      </c>
      <c r="G13">
        <f t="shared" si="4"/>
        <v>283148.63310938748</v>
      </c>
      <c r="H13">
        <f t="shared" si="0"/>
        <v>49355845.719927527</v>
      </c>
      <c r="J13">
        <f t="shared" si="1"/>
        <v>276123.2615377247</v>
      </c>
      <c r="K13">
        <f t="shared" si="2"/>
        <v>24180380.028382953</v>
      </c>
      <c r="L13">
        <f t="shared" si="5"/>
        <v>-25040625.956419546</v>
      </c>
      <c r="M13">
        <f t="shared" si="6"/>
        <v>-64877991.790797405</v>
      </c>
      <c r="P13" s="2"/>
      <c r="Q13" s="2"/>
      <c r="R13" s="2"/>
      <c r="S13" s="2"/>
    </row>
    <row r="14" spans="1:19" x14ac:dyDescent="0.4">
      <c r="B14">
        <v>59625.873921300903</v>
      </c>
      <c r="C14">
        <f t="shared" si="3"/>
        <v>287447.94167923793</v>
      </c>
      <c r="D14">
        <f>AVERAGE(C9:C14)</f>
        <v>282631.5966848337</v>
      </c>
      <c r="E14">
        <v>195598.82222266201</v>
      </c>
      <c r="F14">
        <v>52668.520654992099</v>
      </c>
      <c r="G14">
        <f t="shared" si="4"/>
        <v>283622.8307697883</v>
      </c>
      <c r="H14">
        <f t="shared" si="0"/>
        <v>14631473.469590614</v>
      </c>
      <c r="J14">
        <f t="shared" si="1"/>
        <v>287447.94167923793</v>
      </c>
      <c r="K14">
        <f t="shared" si="2"/>
        <v>41053815.687505595</v>
      </c>
      <c r="L14">
        <f t="shared" si="5"/>
        <v>-31507092.295847852</v>
      </c>
      <c r="M14">
        <f t="shared" si="6"/>
        <v>32627994.772151437</v>
      </c>
      <c r="P14" s="2"/>
      <c r="Q14" s="2"/>
      <c r="R14" s="2"/>
      <c r="S14" s="2"/>
    </row>
    <row r="15" spans="1:19" x14ac:dyDescent="0.4">
      <c r="B15">
        <v>48742.262292019797</v>
      </c>
      <c r="C15">
        <f t="shared" si="3"/>
        <v>284517.78664480033</v>
      </c>
      <c r="E15">
        <v>209469.97726864801</v>
      </c>
      <c r="F15">
        <v>51565.909529538498</v>
      </c>
      <c r="G15">
        <f t="shared" si="4"/>
        <v>283167.02192253375</v>
      </c>
      <c r="H15">
        <f t="shared" si="0"/>
        <v>1824565.3349199211</v>
      </c>
      <c r="J15">
        <f t="shared" si="1"/>
        <v>284517.78664480033</v>
      </c>
      <c r="K15">
        <f t="shared" si="2"/>
        <v>12090712.072083769</v>
      </c>
      <c r="L15">
        <f t="shared" si="5"/>
        <v>22279359.616874672</v>
      </c>
      <c r="M15">
        <f t="shared" si="6"/>
        <v>-17098479.83642824</v>
      </c>
    </row>
    <row r="16" spans="1:19" x14ac:dyDescent="0.4">
      <c r="B16">
        <v>44672.362471645603</v>
      </c>
      <c r="C16">
        <f t="shared" si="3"/>
        <v>273917.71984685748</v>
      </c>
      <c r="E16">
        <v>221656.935623492</v>
      </c>
      <c r="F16">
        <v>49340.635125186403</v>
      </c>
      <c r="G16">
        <f t="shared" si="4"/>
        <v>280280.1808429095</v>
      </c>
      <c r="H16">
        <f t="shared" si="0"/>
        <v>40480909.926283233</v>
      </c>
      <c r="J16">
        <f t="shared" si="1"/>
        <v>273917.71984685748</v>
      </c>
      <c r="K16">
        <f t="shared" si="2"/>
        <v>50735657.025933996</v>
      </c>
      <c r="L16">
        <f t="shared" si="5"/>
        <v>-24767523.511416357</v>
      </c>
      <c r="M16">
        <f t="shared" si="6"/>
        <v>-45638715.059992567</v>
      </c>
    </row>
    <row r="17" spans="2:22" x14ac:dyDescent="0.4">
      <c r="B17">
        <v>60977.155693568202</v>
      </c>
      <c r="C17">
        <f t="shared" si="3"/>
        <v>287780.57317655557</v>
      </c>
      <c r="E17">
        <v>248172.262356686</v>
      </c>
      <c r="F17">
        <v>44865.734248152803</v>
      </c>
      <c r="G17">
        <f t="shared" si="4"/>
        <v>274470.11532326462</v>
      </c>
      <c r="H17">
        <f t="shared" si="0"/>
        <v>177168288.26423475</v>
      </c>
      <c r="J17">
        <f t="shared" si="1"/>
        <v>287780.57317655557</v>
      </c>
      <c r="K17">
        <f t="shared" si="2"/>
        <v>45427015.723098345</v>
      </c>
      <c r="L17">
        <f t="shared" si="5"/>
        <v>-48008014.84584453</v>
      </c>
      <c r="M17">
        <f t="shared" si="6"/>
        <v>23435975.92168938</v>
      </c>
      <c r="P17" t="str">
        <f>IF(ABS(Q3)&lt; 0.1,"MA","AR")</f>
        <v>MA</v>
      </c>
      <c r="V17" t="s">
        <v>13</v>
      </c>
    </row>
    <row r="18" spans="2:22" x14ac:dyDescent="0.4">
      <c r="B18">
        <v>46475.072679444202</v>
      </c>
      <c r="C18">
        <f t="shared" si="3"/>
        <v>283061.36609558511</v>
      </c>
      <c r="E18">
        <v>244812.215623736</v>
      </c>
      <c r="F18">
        <v>52769.811022162001</v>
      </c>
      <c r="G18">
        <f t="shared" si="4"/>
        <v>279689.25157105364</v>
      </c>
      <c r="H18">
        <f t="shared" si="0"/>
        <v>11371156.366556097</v>
      </c>
      <c r="J18">
        <f t="shared" si="1"/>
        <v>283061.36609558511</v>
      </c>
      <c r="K18">
        <f t="shared" si="2"/>
        <v>4083428.8444842645</v>
      </c>
      <c r="L18">
        <f t="shared" si="5"/>
        <v>13619764.54725044</v>
      </c>
      <c r="M18">
        <f t="shared" si="6"/>
        <v>-14393590.425726293</v>
      </c>
    </row>
    <row r="19" spans="2:22" x14ac:dyDescent="0.4">
      <c r="B19">
        <v>47562.011175641397</v>
      </c>
      <c r="C19">
        <f t="shared" si="3"/>
        <v>275447.05478330789</v>
      </c>
      <c r="E19">
        <v>200903.77972851301</v>
      </c>
      <c r="F19">
        <v>54348.458738321599</v>
      </c>
      <c r="G19">
        <f t="shared" si="4"/>
        <v>286010.34535161877</v>
      </c>
      <c r="H19">
        <f t="shared" si="0"/>
        <v>111583107.63056567</v>
      </c>
      <c r="J19">
        <f t="shared" si="1"/>
        <v>275447.05478330789</v>
      </c>
      <c r="K19">
        <f t="shared" si="2"/>
        <v>31287932.909779225</v>
      </c>
      <c r="L19">
        <f t="shared" si="5"/>
        <v>-11303187.50300467</v>
      </c>
      <c r="M19">
        <f t="shared" si="6"/>
        <v>-37700363.661850624</v>
      </c>
    </row>
    <row r="20" spans="2:22" x14ac:dyDescent="0.4">
      <c r="B20">
        <v>51593.638807779898</v>
      </c>
      <c r="C20">
        <f t="shared" si="3"/>
        <v>280130.84551316471</v>
      </c>
      <c r="D20">
        <f>AVERAGE(C15:C20)</f>
        <v>280809.2243433785</v>
      </c>
      <c r="E20">
        <v>215205.15703911599</v>
      </c>
      <c r="F20">
        <v>47491.969522315703</v>
      </c>
      <c r="G20">
        <f t="shared" si="4"/>
        <v>280101.04476530867</v>
      </c>
      <c r="H20">
        <f t="shared" si="0"/>
        <v>888.084572778802</v>
      </c>
      <c r="J20">
        <f t="shared" si="1"/>
        <v>280130.84551316471</v>
      </c>
      <c r="K20">
        <f t="shared" si="2"/>
        <v>827683.28611310211</v>
      </c>
      <c r="L20">
        <f t="shared" si="5"/>
        <v>5088860.2973998357</v>
      </c>
      <c r="M20">
        <f t="shared" si="6"/>
        <v>-1838419.3766961235</v>
      </c>
    </row>
    <row r="21" spans="2:22" x14ac:dyDescent="0.4">
      <c r="B21">
        <v>50186.705815186098</v>
      </c>
      <c r="C21">
        <f t="shared" si="3"/>
        <v>281142.88909985404</v>
      </c>
      <c r="E21">
        <v>238573.79924766501</v>
      </c>
      <c r="F21">
        <v>36991.515719160299</v>
      </c>
      <c r="G21">
        <f t="shared" si="4"/>
        <v>265486.69743254973</v>
      </c>
      <c r="H21">
        <f t="shared" si="0"/>
        <v>245116337.5233691</v>
      </c>
      <c r="J21">
        <f t="shared" si="1"/>
        <v>281142.88909985404</v>
      </c>
      <c r="K21">
        <f t="shared" si="2"/>
        <v>10459.680451168762</v>
      </c>
      <c r="L21">
        <f t="shared" si="5"/>
        <v>-93044.627397374934</v>
      </c>
      <c r="M21">
        <f t="shared" si="6"/>
        <v>-572067.98565720976</v>
      </c>
    </row>
    <row r="22" spans="2:22" x14ac:dyDescent="0.4">
      <c r="B22">
        <v>45504.105684856302</v>
      </c>
      <c r="C22">
        <f t="shared" si="3"/>
        <v>275616.12917396799</v>
      </c>
      <c r="E22">
        <v>206265.97303600199</v>
      </c>
      <c r="F22">
        <v>52404.0082330566</v>
      </c>
      <c r="G22">
        <f t="shared" si="4"/>
        <v>274598.91766455275</v>
      </c>
      <c r="H22">
        <f t="shared" si="0"/>
        <v>1034719.25488683</v>
      </c>
      <c r="J22">
        <f t="shared" si="1"/>
        <v>275616.12917396799</v>
      </c>
      <c r="K22">
        <f t="shared" si="2"/>
        <v>29425062.974625073</v>
      </c>
      <c r="L22">
        <f t="shared" si="5"/>
        <v>-554776.31165190856</v>
      </c>
      <c r="M22">
        <f t="shared" si="6"/>
        <v>4935041.3186641764</v>
      </c>
    </row>
    <row r="23" spans="2:22" x14ac:dyDescent="0.4">
      <c r="B23">
        <v>51373.829030762397</v>
      </c>
      <c r="C23">
        <f t="shared" si="3"/>
        <v>278676.29244167614</v>
      </c>
      <c r="E23">
        <v>211892.35586408799</v>
      </c>
      <c r="F23">
        <v>50193.627546445699</v>
      </c>
      <c r="G23">
        <f t="shared" si="4"/>
        <v>281636.03248627967</v>
      </c>
      <c r="H23">
        <f t="shared" si="0"/>
        <v>8760061.1316297166</v>
      </c>
      <c r="J23">
        <f t="shared" si="1"/>
        <v>278676.29244167614</v>
      </c>
      <c r="K23">
        <f t="shared" si="2"/>
        <v>5590028.3505515065</v>
      </c>
      <c r="L23">
        <f t="shared" si="5"/>
        <v>12825246.050073177</v>
      </c>
      <c r="M23">
        <f t="shared" si="6"/>
        <v>-241805.5215658707</v>
      </c>
    </row>
    <row r="24" spans="2:22" x14ac:dyDescent="0.4">
      <c r="B24">
        <v>46143.542094228302</v>
      </c>
      <c r="C24">
        <f t="shared" si="3"/>
        <v>276967.83951268572</v>
      </c>
      <c r="E24">
        <v>259901.94416963801</v>
      </c>
      <c r="F24">
        <v>48193.548422358901</v>
      </c>
      <c r="G24">
        <f t="shared" si="4"/>
        <v>278309.72495022631</v>
      </c>
      <c r="H24">
        <f t="shared" si="0"/>
        <v>1800656.5274835103</v>
      </c>
      <c r="J24">
        <f t="shared" si="1"/>
        <v>276967.83951268572</v>
      </c>
      <c r="K24">
        <f t="shared" si="2"/>
        <v>16587512.556836573</v>
      </c>
      <c r="L24">
        <f t="shared" si="5"/>
        <v>9629364.7484060731</v>
      </c>
      <c r="M24">
        <f t="shared" si="6"/>
        <v>22092727.345832616</v>
      </c>
    </row>
    <row r="25" spans="2:22" x14ac:dyDescent="0.4">
      <c r="B25">
        <v>59043.1209295753</v>
      </c>
      <c r="C25">
        <f t="shared" si="3"/>
        <v>286729.24618611229</v>
      </c>
      <c r="D25">
        <f>AVERAGE(C20:C25)</f>
        <v>279877.20698791015</v>
      </c>
      <c r="E25">
        <v>211127.56975290799</v>
      </c>
      <c r="F25">
        <v>52803.734436211002</v>
      </c>
      <c r="G25">
        <f t="shared" si="4"/>
        <v>281719.86348962632</v>
      </c>
      <c r="H25">
        <f t="shared" si="0"/>
        <v>25093914.999852967</v>
      </c>
      <c r="J25">
        <f t="shared" si="1"/>
        <v>286729.24618611229</v>
      </c>
      <c r="K25">
        <f t="shared" si="2"/>
        <v>32360507.470450573</v>
      </c>
      <c r="L25">
        <f t="shared" si="5"/>
        <v>-23168520.108364768</v>
      </c>
      <c r="M25">
        <f t="shared" si="6"/>
        <v>-13449764.094513053</v>
      </c>
    </row>
    <row r="26" spans="2:22" x14ac:dyDescent="0.4">
      <c r="B26">
        <v>54052.044551070998</v>
      </c>
      <c r="C26">
        <f t="shared" si="3"/>
        <v>289477.91710881615</v>
      </c>
      <c r="E26">
        <v>212600.65811226499</v>
      </c>
      <c r="F26">
        <v>42607.409069508503</v>
      </c>
      <c r="G26">
        <f t="shared" si="4"/>
        <v>274289.64973123511</v>
      </c>
      <c r="H26">
        <f t="shared" si="0"/>
        <v>230683465.93289244</v>
      </c>
      <c r="J26">
        <f t="shared" si="1"/>
        <v>289477.91710881615</v>
      </c>
      <c r="K26">
        <f t="shared" si="2"/>
        <v>71188041.214583918</v>
      </c>
      <c r="L26">
        <f t="shared" si="5"/>
        <v>47996678.421858385</v>
      </c>
      <c r="M26">
        <f t="shared" si="6"/>
        <v>-34363243.844892032</v>
      </c>
    </row>
    <row r="27" spans="2:22" x14ac:dyDescent="0.4">
      <c r="B27">
        <v>57770.4630310512</v>
      </c>
      <c r="C27">
        <f t="shared" si="3"/>
        <v>290201.68976169382</v>
      </c>
      <c r="E27">
        <v>229053.72637939799</v>
      </c>
      <c r="F27">
        <v>53190.701689331603</v>
      </c>
      <c r="G27">
        <f t="shared" si="4"/>
        <v>278755.14713103673</v>
      </c>
      <c r="H27">
        <f t="shared" si="0"/>
        <v>131023338.19545008</v>
      </c>
      <c r="J27">
        <f t="shared" si="1"/>
        <v>290201.68976169382</v>
      </c>
      <c r="K27">
        <f t="shared" si="2"/>
        <v>83925262.927242562</v>
      </c>
      <c r="L27">
        <f t="shared" si="5"/>
        <v>77294728.644386455</v>
      </c>
      <c r="M27">
        <f t="shared" si="6"/>
        <v>52113953.00604783</v>
      </c>
    </row>
    <row r="28" spans="2:22" x14ac:dyDescent="0.4">
      <c r="B28">
        <v>50479.865304546001</v>
      </c>
      <c r="C28">
        <f t="shared" si="3"/>
        <v>285142.14312317671</v>
      </c>
      <c r="E28">
        <v>214673.79213923201</v>
      </c>
      <c r="F28">
        <v>46386.9486647823</v>
      </c>
      <c r="G28">
        <f t="shared" si="4"/>
        <v>278301.36967838125</v>
      </c>
      <c r="H28">
        <f t="shared" si="0"/>
        <v>46796181.323018707</v>
      </c>
      <c r="J28">
        <f t="shared" si="1"/>
        <v>285142.14312317671</v>
      </c>
      <c r="K28">
        <f t="shared" si="2"/>
        <v>16822520.470998496</v>
      </c>
      <c r="L28">
        <f t="shared" si="5"/>
        <v>37574385.605455607</v>
      </c>
      <c r="M28">
        <f t="shared" si="6"/>
        <v>34605812.815517321</v>
      </c>
    </row>
    <row r="29" spans="2:22" x14ac:dyDescent="0.4">
      <c r="B29">
        <v>63393.465098656503</v>
      </c>
      <c r="C29">
        <f t="shared" si="3"/>
        <v>293681.38428138412</v>
      </c>
      <c r="E29">
        <v>236508.50839812099</v>
      </c>
      <c r="F29">
        <v>52402.770940889102</v>
      </c>
      <c r="G29">
        <f t="shared" si="4"/>
        <v>280234.94013975846</v>
      </c>
      <c r="H29">
        <f t="shared" si="0"/>
        <v>180806860.05385903</v>
      </c>
      <c r="J29">
        <f t="shared" si="1"/>
        <v>293681.38428138412</v>
      </c>
      <c r="K29">
        <f t="shared" si="2"/>
        <v>159789009.58008844</v>
      </c>
      <c r="L29">
        <f t="shared" si="5"/>
        <v>51846445.246531732</v>
      </c>
      <c r="M29">
        <f t="shared" si="6"/>
        <v>115802999.27848417</v>
      </c>
    </row>
    <row r="30" spans="2:22" x14ac:dyDescent="0.4">
      <c r="B30">
        <v>44383.579348628104</v>
      </c>
      <c r="C30">
        <f t="shared" si="3"/>
        <v>282419.65840782202</v>
      </c>
      <c r="D30">
        <f>AVERAGE(C25:C30)</f>
        <v>287942.00647816749</v>
      </c>
      <c r="E30">
        <v>239252.50984516399</v>
      </c>
      <c r="F30">
        <v>50701.471489600801</v>
      </c>
      <c r="G30">
        <f t="shared" si="4"/>
        <v>282143.13405413425</v>
      </c>
      <c r="H30">
        <f t="shared" si="0"/>
        <v>76465.718182437748</v>
      </c>
      <c r="J30">
        <f t="shared" si="1"/>
        <v>282419.65840782202</v>
      </c>
      <c r="K30">
        <f t="shared" si="2"/>
        <v>1901756.5264956923</v>
      </c>
      <c r="L30">
        <f t="shared" si="5"/>
        <v>17432148.227663048</v>
      </c>
      <c r="M30">
        <f t="shared" si="6"/>
        <v>5656176.9860771485</v>
      </c>
    </row>
    <row r="31" spans="2:22" x14ac:dyDescent="0.4">
      <c r="B31">
        <v>53375.915924953297</v>
      </c>
      <c r="C31">
        <f t="shared" si="3"/>
        <v>280006.06353413017</v>
      </c>
      <c r="E31">
        <v>235192.49605010299</v>
      </c>
      <c r="F31">
        <v>49083.370924739298</v>
      </c>
      <c r="G31">
        <f t="shared" si="4"/>
        <v>279504.2538184998</v>
      </c>
      <c r="H31">
        <f t="shared" si="0"/>
        <v>251812.99070103301</v>
      </c>
      <c r="J31">
        <f t="shared" si="1"/>
        <v>280006.06353413017</v>
      </c>
      <c r="K31">
        <f t="shared" si="2"/>
        <v>1070299.8819765723</v>
      </c>
      <c r="L31">
        <f t="shared" si="5"/>
        <v>-1426691.9029196582</v>
      </c>
      <c r="M31">
        <f t="shared" si="6"/>
        <v>-13077544.039104668</v>
      </c>
    </row>
    <row r="32" spans="2:22" x14ac:dyDescent="0.4">
      <c r="B32">
        <v>56172.052303088203</v>
      </c>
      <c r="C32">
        <f t="shared" si="3"/>
        <v>288197.60185806017</v>
      </c>
      <c r="E32">
        <v>216584.42230314401</v>
      </c>
      <c r="F32">
        <v>49587.784315346798</v>
      </c>
      <c r="G32">
        <f t="shared" si="4"/>
        <v>279037.80687019037</v>
      </c>
      <c r="H32">
        <f t="shared" si="0"/>
        <v>83901844.219804674</v>
      </c>
      <c r="J32">
        <f t="shared" si="1"/>
        <v>288197.60185806017</v>
      </c>
      <c r="K32">
        <f t="shared" si="2"/>
        <v>51222439.119492725</v>
      </c>
      <c r="L32">
        <f t="shared" si="5"/>
        <v>-7404280.5554723023</v>
      </c>
      <c r="M32">
        <f t="shared" si="6"/>
        <v>9869782.5659192484</v>
      </c>
    </row>
    <row r="33" spans="2:13" x14ac:dyDescent="0.4">
      <c r="B33">
        <v>51409.875403532802</v>
      </c>
      <c r="C33">
        <f t="shared" si="3"/>
        <v>285113.10678538575</v>
      </c>
      <c r="E33">
        <v>197979.40037297001</v>
      </c>
      <c r="F33">
        <v>52994.241863180898</v>
      </c>
      <c r="G33">
        <f t="shared" si="4"/>
        <v>282746.91245238896</v>
      </c>
      <c r="H33">
        <f t="shared" si="0"/>
        <v>5598875.6215061275</v>
      </c>
      <c r="J33">
        <f t="shared" si="1"/>
        <v>285113.10678538575</v>
      </c>
      <c r="K33">
        <f t="shared" si="2"/>
        <v>16585176.95613339</v>
      </c>
      <c r="L33">
        <f t="shared" si="5"/>
        <v>29146753.111136686</v>
      </c>
      <c r="M33">
        <f t="shared" si="6"/>
        <v>-4213206.9660426294</v>
      </c>
    </row>
    <row r="34" spans="2:13" x14ac:dyDescent="0.4">
      <c r="B34">
        <v>45971.816476040804</v>
      </c>
      <c r="C34">
        <f t="shared" si="3"/>
        <v>276817.74171816045</v>
      </c>
      <c r="E34">
        <v>213304.73070261901</v>
      </c>
      <c r="F34">
        <v>51777.906685094698</v>
      </c>
      <c r="G34">
        <f t="shared" si="4"/>
        <v>283574.4518030032</v>
      </c>
      <c r="H34">
        <f t="shared" si="0"/>
        <v>45653131.170615733</v>
      </c>
      <c r="J34">
        <f t="shared" si="1"/>
        <v>276817.74171816045</v>
      </c>
      <c r="K34">
        <f t="shared" si="2"/>
        <v>17832671.597743858</v>
      </c>
      <c r="L34">
        <f t="shared" si="5"/>
        <v>-17197616.52233227</v>
      </c>
      <c r="M34">
        <f t="shared" si="6"/>
        <v>-30223053.043220863</v>
      </c>
    </row>
    <row r="35" spans="2:13" x14ac:dyDescent="0.4">
      <c r="B35">
        <v>44819.940280389601</v>
      </c>
      <c r="C35">
        <f t="shared" si="3"/>
        <v>272403.0301660141</v>
      </c>
      <c r="E35">
        <v>225868.40944434801</v>
      </c>
      <c r="F35">
        <v>54927.005526763001</v>
      </c>
      <c r="G35">
        <f t="shared" si="4"/>
        <v>285993.74953781982</v>
      </c>
      <c r="H35">
        <f t="shared" si="0"/>
        <v>184707653.04317537</v>
      </c>
      <c r="J35">
        <f t="shared" si="1"/>
        <v>272403.0301660141</v>
      </c>
      <c r="K35">
        <f t="shared" si="2"/>
        <v>74607898.034288839</v>
      </c>
      <c r="L35">
        <f t="shared" si="5"/>
        <v>36475445.771689102</v>
      </c>
      <c r="M35">
        <f t="shared" si="6"/>
        <v>-35176486.339937888</v>
      </c>
    </row>
    <row r="36" spans="2:13" x14ac:dyDescent="0.4">
      <c r="B36">
        <v>53610.997852051201</v>
      </c>
      <c r="C36">
        <f t="shared" si="3"/>
        <v>280502.96202028496</v>
      </c>
      <c r="D36">
        <f>AVERAGE(C31:C36)</f>
        <v>280506.75101367262</v>
      </c>
      <c r="E36">
        <v>232967.29772249999</v>
      </c>
      <c r="F36">
        <v>50401.680705514002</v>
      </c>
      <c r="G36">
        <f t="shared" si="4"/>
        <v>283357.88402157178</v>
      </c>
      <c r="H36">
        <f t="shared" si="0"/>
        <v>8150579.6334315259</v>
      </c>
      <c r="J36">
        <f t="shared" si="1"/>
        <v>280502.96202028496</v>
      </c>
      <c r="K36">
        <f t="shared" si="2"/>
        <v>289072.36179368413</v>
      </c>
      <c r="L36">
        <f t="shared" si="5"/>
        <v>4644037.176125342</v>
      </c>
      <c r="M36">
        <f t="shared" si="6"/>
        <v>2270447.6421734476</v>
      </c>
    </row>
    <row r="37" spans="2:13" x14ac:dyDescent="0.4">
      <c r="B37">
        <v>48773.972835046901</v>
      </c>
      <c r="C37">
        <f t="shared" si="3"/>
        <v>280940.57154627761</v>
      </c>
      <c r="E37">
        <v>191768.765083718</v>
      </c>
      <c r="F37">
        <v>48773.972835046901</v>
      </c>
      <c r="G37">
        <f t="shared" si="4"/>
        <v>279014.98125835531</v>
      </c>
      <c r="H37">
        <f t="shared" si="0"/>
        <v>3707897.956940684</v>
      </c>
      <c r="J37">
        <f t="shared" si="1"/>
        <v>280940.57154627761</v>
      </c>
      <c r="K37">
        <f t="shared" si="2"/>
        <v>10008.996902922267</v>
      </c>
      <c r="L37">
        <f t="shared" si="5"/>
        <v>53789.630728546639</v>
      </c>
      <c r="M37">
        <f t="shared" si="6"/>
        <v>864147.10573995288</v>
      </c>
    </row>
    <row r="39" spans="2:13" x14ac:dyDescent="0.4">
      <c r="B39" s="2">
        <f ca="1">_xlfn.NORM.INV(RAND(),0,1)</f>
        <v>0.48610131737471396</v>
      </c>
    </row>
    <row r="40" spans="2:13" x14ac:dyDescent="0.4">
      <c r="B40">
        <v>0.3</v>
      </c>
    </row>
    <row r="41" spans="2:13" x14ac:dyDescent="0.4">
      <c r="C41">
        <f>C3</f>
        <v>250690.08222156501</v>
      </c>
    </row>
    <row r="42" spans="2:13" x14ac:dyDescent="0.4">
      <c r="C42">
        <f t="shared" ref="C42:C74" si="7">$B$40*C4+(1-$B$40)*C41</f>
        <v>259967.2999253358</v>
      </c>
    </row>
    <row r="43" spans="2:13" x14ac:dyDescent="0.4">
      <c r="C43">
        <f t="shared" si="7"/>
        <v>266638.8744416142</v>
      </c>
    </row>
    <row r="44" spans="2:13" x14ac:dyDescent="0.4">
      <c r="C44">
        <f t="shared" si="7"/>
        <v>269189.88292342745</v>
      </c>
    </row>
    <row r="45" spans="2:13" x14ac:dyDescent="0.4">
      <c r="C45">
        <f t="shared" si="7"/>
        <v>271629.04284301697</v>
      </c>
    </row>
    <row r="46" spans="2:13" x14ac:dyDescent="0.4">
      <c r="C46">
        <f t="shared" si="7"/>
        <v>275570.61844730173</v>
      </c>
    </row>
    <row r="47" spans="2:13" x14ac:dyDescent="0.4">
      <c r="C47">
        <f t="shared" si="7"/>
        <v>274622.4478360404</v>
      </c>
    </row>
    <row r="48" spans="2:13" x14ac:dyDescent="0.4">
      <c r="C48">
        <f t="shared" si="7"/>
        <v>276068.04998237867</v>
      </c>
    </row>
    <row r="49" spans="3:3" x14ac:dyDescent="0.4">
      <c r="C49">
        <f t="shared" si="7"/>
        <v>281517.92294938868</v>
      </c>
    </row>
    <row r="50" spans="3:3" x14ac:dyDescent="0.4">
      <c r="C50">
        <f t="shared" si="7"/>
        <v>282902.41975038068</v>
      </c>
    </row>
    <row r="51" spans="3:3" x14ac:dyDescent="0.4">
      <c r="C51">
        <f t="shared" si="7"/>
        <v>280868.67228658387</v>
      </c>
    </row>
    <row r="52" spans="3:3" x14ac:dyDescent="0.4">
      <c r="C52">
        <f t="shared" si="7"/>
        <v>282842.45310438005</v>
      </c>
    </row>
    <row r="53" spans="3:3" x14ac:dyDescent="0.4">
      <c r="C53">
        <f t="shared" si="7"/>
        <v>283345.05316650611</v>
      </c>
    </row>
    <row r="54" spans="3:3" x14ac:dyDescent="0.4">
      <c r="C54">
        <f t="shared" si="7"/>
        <v>280516.85317061155</v>
      </c>
    </row>
    <row r="55" spans="3:3" x14ac:dyDescent="0.4">
      <c r="C55">
        <f t="shared" si="7"/>
        <v>282695.96917239472</v>
      </c>
    </row>
    <row r="56" spans="3:3" x14ac:dyDescent="0.4">
      <c r="C56">
        <f t="shared" si="7"/>
        <v>282805.58824935183</v>
      </c>
    </row>
    <row r="57" spans="3:3" x14ac:dyDescent="0.4">
      <c r="C57">
        <f t="shared" si="7"/>
        <v>280598.02820953861</v>
      </c>
    </row>
    <row r="58" spans="3:3" x14ac:dyDescent="0.4">
      <c r="C58">
        <f t="shared" si="7"/>
        <v>280457.87340062641</v>
      </c>
    </row>
    <row r="59" spans="3:3" x14ac:dyDescent="0.4">
      <c r="C59">
        <f t="shared" si="7"/>
        <v>280663.3781103947</v>
      </c>
    </row>
    <row r="60" spans="3:3" x14ac:dyDescent="0.4">
      <c r="C60">
        <f t="shared" si="7"/>
        <v>279149.2034294667</v>
      </c>
    </row>
    <row r="61" spans="3:3" x14ac:dyDescent="0.4">
      <c r="C61">
        <f t="shared" si="7"/>
        <v>279007.33013312949</v>
      </c>
    </row>
    <row r="62" spans="3:3" x14ac:dyDescent="0.4">
      <c r="C62">
        <f t="shared" si="7"/>
        <v>278395.48294699634</v>
      </c>
    </row>
    <row r="63" spans="3:3" x14ac:dyDescent="0.4">
      <c r="C63">
        <f t="shared" si="7"/>
        <v>280895.61191873113</v>
      </c>
    </row>
    <row r="64" spans="3:3" x14ac:dyDescent="0.4">
      <c r="C64">
        <f t="shared" si="7"/>
        <v>283470.30347575661</v>
      </c>
    </row>
    <row r="65" spans="3:3" x14ac:dyDescent="0.4">
      <c r="C65">
        <f t="shared" si="7"/>
        <v>285489.71936153772</v>
      </c>
    </row>
    <row r="66" spans="3:3" x14ac:dyDescent="0.4">
      <c r="C66">
        <f t="shared" si="7"/>
        <v>285385.4464900294</v>
      </c>
    </row>
    <row r="67" spans="3:3" x14ac:dyDescent="0.4">
      <c r="C67">
        <f t="shared" si="7"/>
        <v>287874.22782743577</v>
      </c>
    </row>
    <row r="68" spans="3:3" x14ac:dyDescent="0.4">
      <c r="C68">
        <f t="shared" si="7"/>
        <v>286237.8570015516</v>
      </c>
    </row>
    <row r="69" spans="3:3" x14ac:dyDescent="0.4">
      <c r="C69">
        <f t="shared" si="7"/>
        <v>284368.31896132516</v>
      </c>
    </row>
    <row r="70" spans="3:3" x14ac:dyDescent="0.4">
      <c r="C70">
        <f t="shared" si="7"/>
        <v>285517.10383034567</v>
      </c>
    </row>
    <row r="71" spans="3:3" x14ac:dyDescent="0.4">
      <c r="C71">
        <f t="shared" si="7"/>
        <v>285395.90471685771</v>
      </c>
    </row>
    <row r="72" spans="3:3" x14ac:dyDescent="0.4">
      <c r="C72">
        <f t="shared" si="7"/>
        <v>282822.4558172485</v>
      </c>
    </row>
    <row r="73" spans="3:3" x14ac:dyDescent="0.4">
      <c r="C73">
        <f t="shared" si="7"/>
        <v>279696.62812187814</v>
      </c>
    </row>
    <row r="74" spans="3:3" x14ac:dyDescent="0.4">
      <c r="C74">
        <f t="shared" si="7"/>
        <v>279938.52829140017</v>
      </c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Bsp_AR</vt:lpstr>
      <vt:lpstr>Bsp_MA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2018-03-11T09:44:35Z</dcterms:created>
  <dcterms:modified xsi:type="dcterms:W3CDTF">2018-06-04T12:28:42Z</dcterms:modified>
</cp:coreProperties>
</file>